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ropbox\Parish Council\Accounts\Assets\"/>
    </mc:Choice>
  </mc:AlternateContent>
  <bookViews>
    <workbookView xWindow="0" yWindow="0" windowWidth="13620" windowHeight="9540"/>
  </bookViews>
  <sheets>
    <sheet name="Asset Register" sheetId="1" r:id="rId1"/>
    <sheet name="AGAR Variance" sheetId="4" r:id="rId2"/>
    <sheet name="Insurance" sheetId="5" r:id="rId3"/>
  </sheets>
  <definedNames>
    <definedName name="_xlnm.Print_Area" localSheetId="0">'Asset Register'!$A$1:$P$46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44" i="1"/>
  <c r="H44" i="1"/>
  <c r="E4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" i="1"/>
  <c r="K45" i="5"/>
  <c r="C42" i="5"/>
  <c r="J41" i="5"/>
  <c r="N41" i="5" s="1"/>
  <c r="H41" i="5"/>
  <c r="D41" i="5"/>
  <c r="D42" i="5" s="1"/>
  <c r="D40" i="5"/>
  <c r="J40" i="5" s="1"/>
  <c r="J39" i="5"/>
  <c r="N39" i="5" s="1"/>
  <c r="H39" i="5"/>
  <c r="J38" i="5"/>
  <c r="O38" i="5" s="1"/>
  <c r="D37" i="5"/>
  <c r="J37" i="5" s="1"/>
  <c r="O36" i="5"/>
  <c r="K36" i="5"/>
  <c r="K47" i="5" s="1"/>
  <c r="D36" i="5"/>
  <c r="G36" i="5" s="1"/>
  <c r="O35" i="5"/>
  <c r="K35" i="5"/>
  <c r="D35" i="5"/>
  <c r="F35" i="5" s="1"/>
  <c r="G35" i="5" s="1"/>
  <c r="H35" i="5" s="1"/>
  <c r="O34" i="5"/>
  <c r="K34" i="5"/>
  <c r="D34" i="5"/>
  <c r="F34" i="5" s="1"/>
  <c r="G34" i="5" s="1"/>
  <c r="H34" i="5" s="1"/>
  <c r="O33" i="5"/>
  <c r="K33" i="5"/>
  <c r="G33" i="5"/>
  <c r="N33" i="5" s="1"/>
  <c r="E33" i="5"/>
  <c r="J32" i="5"/>
  <c r="O32" i="5" s="1"/>
  <c r="G32" i="5"/>
  <c r="H32" i="5" s="1"/>
  <c r="E32" i="5"/>
  <c r="O31" i="5"/>
  <c r="K31" i="5"/>
  <c r="E31" i="5"/>
  <c r="F31" i="5" s="1"/>
  <c r="G31" i="5" s="1"/>
  <c r="O30" i="5"/>
  <c r="F30" i="5"/>
  <c r="G30" i="5" s="1"/>
  <c r="D30" i="5"/>
  <c r="O29" i="5"/>
  <c r="K29" i="5"/>
  <c r="O28" i="5"/>
  <c r="N28" i="5"/>
  <c r="H28" i="5"/>
  <c r="G27" i="5"/>
  <c r="J27" i="5" s="1"/>
  <c r="E27" i="5"/>
  <c r="O26" i="5"/>
  <c r="N26" i="5"/>
  <c r="K26" i="5"/>
  <c r="H26" i="5"/>
  <c r="E26" i="5"/>
  <c r="O25" i="5"/>
  <c r="N25" i="5"/>
  <c r="K25" i="5"/>
  <c r="H25" i="5"/>
  <c r="E25" i="5"/>
  <c r="O24" i="5"/>
  <c r="K24" i="5"/>
  <c r="G24" i="5"/>
  <c r="H24" i="5" s="1"/>
  <c r="E24" i="5"/>
  <c r="J23" i="5"/>
  <c r="O23" i="5" s="1"/>
  <c r="G23" i="5"/>
  <c r="H23" i="5" s="1"/>
  <c r="E23" i="5"/>
  <c r="J22" i="5"/>
  <c r="G22" i="5"/>
  <c r="H22" i="5" s="1"/>
  <c r="E22" i="5"/>
  <c r="J21" i="5"/>
  <c r="K21" i="5" s="1"/>
  <c r="G21" i="5"/>
  <c r="N21" i="5" s="1"/>
  <c r="E21" i="5"/>
  <c r="O20" i="5"/>
  <c r="N20" i="5"/>
  <c r="K20" i="5"/>
  <c r="G20" i="5"/>
  <c r="E20" i="5"/>
  <c r="J19" i="5"/>
  <c r="K19" i="5" s="1"/>
  <c r="G19" i="5"/>
  <c r="E19" i="5"/>
  <c r="O18" i="5"/>
  <c r="K18" i="5"/>
  <c r="J18" i="5"/>
  <c r="G18" i="5"/>
  <c r="N18" i="5" s="1"/>
  <c r="E18" i="5"/>
  <c r="O17" i="5"/>
  <c r="K17" i="5"/>
  <c r="K44" i="5" s="1"/>
  <c r="E17" i="5"/>
  <c r="F17" i="5" s="1"/>
  <c r="O16" i="5"/>
  <c r="N16" i="5"/>
  <c r="K16" i="5"/>
  <c r="H16" i="5"/>
  <c r="E16" i="5"/>
  <c r="O15" i="5"/>
  <c r="N15" i="5"/>
  <c r="K15" i="5"/>
  <c r="H15" i="5"/>
  <c r="E15" i="5"/>
  <c r="O14" i="5"/>
  <c r="N14" i="5"/>
  <c r="K14" i="5"/>
  <c r="H14" i="5"/>
  <c r="E14" i="5"/>
  <c r="O13" i="5"/>
  <c r="N13" i="5"/>
  <c r="K13" i="5"/>
  <c r="H13" i="5"/>
  <c r="E13" i="5"/>
  <c r="O12" i="5"/>
  <c r="N12" i="5"/>
  <c r="K12" i="5"/>
  <c r="H12" i="5"/>
  <c r="E12" i="5"/>
  <c r="G11" i="5"/>
  <c r="J11" i="5" s="1"/>
  <c r="E11" i="5"/>
  <c r="G10" i="5"/>
  <c r="J10" i="5" s="1"/>
  <c r="E10" i="5"/>
  <c r="L9" i="5"/>
  <c r="L10" i="5" s="1"/>
  <c r="L11" i="5" s="1"/>
  <c r="G9" i="5"/>
  <c r="J9" i="5" s="1"/>
  <c r="E9" i="5"/>
  <c r="O8" i="5"/>
  <c r="N8" i="5"/>
  <c r="K8" i="5"/>
  <c r="G8" i="5"/>
  <c r="H8" i="5" s="1"/>
  <c r="E8" i="5"/>
  <c r="O7" i="5"/>
  <c r="K7" i="5"/>
  <c r="G7" i="5"/>
  <c r="H7" i="5" s="1"/>
  <c r="E7" i="5"/>
  <c r="G6" i="5"/>
  <c r="H6" i="5" s="1"/>
  <c r="E6" i="5"/>
  <c r="L5" i="5"/>
  <c r="J5" i="5"/>
  <c r="D5" i="5"/>
  <c r="G5" i="5" s="1"/>
  <c r="H5" i="5" s="1"/>
  <c r="O4" i="5"/>
  <c r="K4" i="5"/>
  <c r="G4" i="5"/>
  <c r="N4" i="5" s="1"/>
  <c r="E4" i="5"/>
  <c r="K3" i="5"/>
  <c r="E14" i="4"/>
  <c r="E13" i="4"/>
  <c r="E9" i="4"/>
  <c r="B9" i="4"/>
  <c r="E8" i="4"/>
  <c r="B8" i="4"/>
  <c r="E7" i="4"/>
  <c r="E6" i="4"/>
  <c r="E10" i="4" s="1"/>
  <c r="E3" i="4"/>
  <c r="O39" i="5" l="1"/>
  <c r="J6" i="5"/>
  <c r="O6" i="5" s="1"/>
  <c r="O41" i="5"/>
  <c r="O19" i="5"/>
  <c r="G37" i="5"/>
  <c r="H37" i="5" s="1"/>
  <c r="N7" i="5"/>
  <c r="O21" i="5"/>
  <c r="N22" i="5"/>
  <c r="N24" i="5"/>
  <c r="N19" i="5"/>
  <c r="O22" i="5"/>
  <c r="H36" i="5"/>
  <c r="N36" i="5"/>
  <c r="H30" i="5"/>
  <c r="N30" i="5"/>
  <c r="N40" i="5"/>
  <c r="O40" i="5"/>
  <c r="K40" i="5"/>
  <c r="O9" i="5"/>
  <c r="N9" i="5"/>
  <c r="K9" i="5"/>
  <c r="N27" i="5"/>
  <c r="K27" i="5"/>
  <c r="O27" i="5"/>
  <c r="H42" i="5"/>
  <c r="J42" i="5"/>
  <c r="N5" i="5"/>
  <c r="O10" i="5"/>
  <c r="N10" i="5"/>
  <c r="K10" i="5"/>
  <c r="G17" i="5"/>
  <c r="F43" i="5"/>
  <c r="F45" i="5" s="1"/>
  <c r="O11" i="5"/>
  <c r="N11" i="5"/>
  <c r="K11" i="5"/>
  <c r="N31" i="5"/>
  <c r="H31" i="5"/>
  <c r="O5" i="5"/>
  <c r="E5" i="5"/>
  <c r="E43" i="5" s="1"/>
  <c r="E45" i="5" s="1"/>
  <c r="H19" i="5"/>
  <c r="H21" i="5"/>
  <c r="K32" i="5"/>
  <c r="K38" i="5"/>
  <c r="H9" i="5"/>
  <c r="H18" i="5"/>
  <c r="K22" i="5"/>
  <c r="N23" i="5"/>
  <c r="H27" i="5"/>
  <c r="N32" i="5"/>
  <c r="N38" i="5"/>
  <c r="K39" i="5"/>
  <c r="H40" i="5"/>
  <c r="K41" i="5"/>
  <c r="K5" i="5"/>
  <c r="K23" i="5"/>
  <c r="H10" i="5"/>
  <c r="H11" i="5"/>
  <c r="D37" i="1"/>
  <c r="N6" i="5" l="1"/>
  <c r="J43" i="5"/>
  <c r="K6" i="5"/>
  <c r="K43" i="5" s="1"/>
  <c r="K46" i="5" s="1"/>
  <c r="K48" i="5" s="1"/>
  <c r="N37" i="5"/>
  <c r="H43" i="5"/>
  <c r="H45" i="5" s="1"/>
  <c r="N17" i="5"/>
  <c r="N43" i="5" s="1"/>
  <c r="H17" i="5"/>
  <c r="G43" i="5"/>
  <c r="G45" i="5" s="1"/>
  <c r="O42" i="5"/>
  <c r="N42" i="5"/>
  <c r="K42" i="5"/>
  <c r="G6" i="1"/>
  <c r="H6" i="1" s="1"/>
  <c r="E6" i="1"/>
  <c r="K35" i="1"/>
  <c r="O34" i="1"/>
  <c r="O35" i="1"/>
  <c r="D35" i="1"/>
  <c r="F35" i="1" s="1"/>
  <c r="G35" i="1" s="1"/>
  <c r="H35" i="1" s="1"/>
  <c r="D34" i="1"/>
  <c r="F34" i="1" s="1"/>
  <c r="G34" i="1" s="1"/>
  <c r="H34" i="1" s="1"/>
  <c r="L9" i="1"/>
  <c r="L10" i="1" s="1"/>
  <c r="L11" i="1" s="1"/>
  <c r="L5" i="1"/>
  <c r="E31" i="1"/>
  <c r="F31" i="1" s="1"/>
  <c r="G31" i="1" s="1"/>
  <c r="H31" i="1" s="1"/>
  <c r="D30" i="1" l="1"/>
  <c r="G33" i="1"/>
  <c r="G32" i="1"/>
  <c r="E33" i="1"/>
  <c r="E32" i="1"/>
  <c r="K7" i="1" l="1"/>
  <c r="K8" i="1"/>
  <c r="K12" i="1"/>
  <c r="K13" i="1"/>
  <c r="K14" i="1"/>
  <c r="K15" i="1"/>
  <c r="K16" i="1"/>
  <c r="K17" i="1"/>
  <c r="K45" i="1" s="1"/>
  <c r="K20" i="1"/>
  <c r="K24" i="1"/>
  <c r="K25" i="1"/>
  <c r="K26" i="1"/>
  <c r="K29" i="1"/>
  <c r="K31" i="1"/>
  <c r="K46" i="1" s="1"/>
  <c r="K36" i="1"/>
  <c r="K48" i="1" s="1"/>
  <c r="K4" i="1"/>
  <c r="K3" i="1"/>
  <c r="E17" i="1"/>
  <c r="F17" i="1" s="1"/>
  <c r="G17" i="1" s="1"/>
  <c r="H17" i="1" s="1"/>
  <c r="F30" i="1"/>
  <c r="G30" i="1" s="1"/>
  <c r="H39" i="1"/>
  <c r="H12" i="1"/>
  <c r="H13" i="1"/>
  <c r="H14" i="1"/>
  <c r="H15" i="1"/>
  <c r="H16" i="1"/>
  <c r="H25" i="1"/>
  <c r="H26" i="1"/>
  <c r="H32" i="1"/>
  <c r="H30" i="1" l="1"/>
  <c r="H28" i="1"/>
  <c r="J5" i="1"/>
  <c r="K5" i="1" s="1"/>
  <c r="K34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4" i="1"/>
  <c r="O13" i="1"/>
  <c r="O14" i="1"/>
  <c r="O15" i="1"/>
  <c r="O16" i="1"/>
  <c r="O20" i="1"/>
  <c r="O24" i="1"/>
  <c r="O25" i="1"/>
  <c r="O26" i="1"/>
  <c r="O29" i="1"/>
  <c r="O31" i="1"/>
  <c r="O4" i="1"/>
  <c r="N13" i="1"/>
  <c r="N14" i="1"/>
  <c r="N15" i="1"/>
  <c r="N16" i="1"/>
  <c r="N25" i="1"/>
  <c r="N26" i="1"/>
  <c r="N31" i="1"/>
  <c r="N12" i="1"/>
  <c r="N17" i="1"/>
  <c r="D36" i="1"/>
  <c r="J38" i="1"/>
  <c r="O5" i="1" l="1"/>
  <c r="N38" i="1"/>
  <c r="K38" i="1"/>
  <c r="N28" i="1"/>
  <c r="O28" i="1"/>
  <c r="O38" i="1"/>
  <c r="O12" i="1"/>
  <c r="O17" i="1"/>
  <c r="J39" i="1" l="1"/>
  <c r="K39" i="1" s="1"/>
  <c r="N39" i="1" l="1"/>
  <c r="O39" i="1"/>
  <c r="C42" i="1"/>
  <c r="D41" i="1"/>
  <c r="G37" i="1"/>
  <c r="H37" i="1" s="1"/>
  <c r="G36" i="1"/>
  <c r="H36" i="1" s="1"/>
  <c r="F46" i="1"/>
  <c r="J41" i="1" l="1"/>
  <c r="H41" i="1"/>
  <c r="N41" i="1"/>
  <c r="D42" i="1"/>
  <c r="O41" i="1" l="1"/>
  <c r="K41" i="1"/>
  <c r="J42" i="1"/>
  <c r="H42" i="1"/>
  <c r="O30" i="1"/>
  <c r="N30" i="1"/>
  <c r="G4" i="1"/>
  <c r="G7" i="1"/>
  <c r="H7" i="1" s="1"/>
  <c r="G8" i="1"/>
  <c r="G9" i="1"/>
  <c r="G10" i="1"/>
  <c r="G11" i="1"/>
  <c r="G18" i="1"/>
  <c r="H18" i="1" s="1"/>
  <c r="G19" i="1"/>
  <c r="H19" i="1" s="1"/>
  <c r="G20" i="1"/>
  <c r="G21" i="1"/>
  <c r="H21" i="1" s="1"/>
  <c r="G22" i="1"/>
  <c r="H22" i="1" s="1"/>
  <c r="G23" i="1"/>
  <c r="H23" i="1" s="1"/>
  <c r="G24" i="1"/>
  <c r="H24" i="1" s="1"/>
  <c r="G27" i="1"/>
  <c r="J37" i="1"/>
  <c r="N37" i="1" s="1"/>
  <c r="N4" i="1" l="1"/>
  <c r="E15" i="4"/>
  <c r="E16" i="4" s="1"/>
  <c r="H8" i="1"/>
  <c r="N8" i="1"/>
  <c r="O42" i="1"/>
  <c r="K42" i="1"/>
  <c r="N42" i="1"/>
  <c r="J9" i="1"/>
  <c r="K9" i="1" s="1"/>
  <c r="H9" i="1"/>
  <c r="J27" i="1"/>
  <c r="N27" i="1" s="1"/>
  <c r="H27" i="1"/>
  <c r="J11" i="1"/>
  <c r="H11" i="1"/>
  <c r="J10" i="1"/>
  <c r="K10" i="1" s="1"/>
  <c r="H10" i="1"/>
  <c r="J6" i="1"/>
  <c r="K6" i="1" s="1"/>
  <c r="O8" i="1"/>
  <c r="N7" i="1"/>
  <c r="O7" i="1"/>
  <c r="N24" i="1"/>
  <c r="N20" i="1"/>
  <c r="D40" i="1"/>
  <c r="H40" i="1" s="1"/>
  <c r="J21" i="1"/>
  <c r="K21" i="1" s="1"/>
  <c r="J23" i="1"/>
  <c r="K23" i="1" s="1"/>
  <c r="K33" i="1"/>
  <c r="J32" i="1"/>
  <c r="J22" i="1"/>
  <c r="K22" i="1" s="1"/>
  <c r="J18" i="1"/>
  <c r="J19" i="1"/>
  <c r="K19" i="1" s="1"/>
  <c r="D5" i="1"/>
  <c r="O9" i="1" l="1"/>
  <c r="O32" i="1"/>
  <c r="K32" i="1"/>
  <c r="N9" i="1"/>
  <c r="O18" i="1"/>
  <c r="K18" i="1"/>
  <c r="N11" i="1"/>
  <c r="K11" i="1"/>
  <c r="K27" i="1"/>
  <c r="O10" i="1"/>
  <c r="N10" i="1"/>
  <c r="O27" i="1"/>
  <c r="E5" i="1"/>
  <c r="E46" i="1" s="1"/>
  <c r="O11" i="1"/>
  <c r="O6" i="1"/>
  <c r="N6" i="1"/>
  <c r="N22" i="1"/>
  <c r="O22" i="1"/>
  <c r="N21" i="1"/>
  <c r="O21" i="1"/>
  <c r="N36" i="1"/>
  <c r="O36" i="1"/>
  <c r="N19" i="1"/>
  <c r="O19" i="1"/>
  <c r="N33" i="1"/>
  <c r="O33" i="1"/>
  <c r="N23" i="1"/>
  <c r="O23" i="1"/>
  <c r="N18" i="1"/>
  <c r="N32" i="1"/>
  <c r="J40" i="1"/>
  <c r="G5" i="1"/>
  <c r="H5" i="1" s="1"/>
  <c r="H46" i="1" s="1"/>
  <c r="O40" i="1" l="1"/>
  <c r="K40" i="1"/>
  <c r="K44" i="1" s="1"/>
  <c r="K47" i="1" s="1"/>
  <c r="K49" i="1" s="1"/>
  <c r="G46" i="1"/>
  <c r="E18" i="4" s="1"/>
  <c r="N5" i="1"/>
  <c r="N40" i="1"/>
  <c r="E20" i="4" l="1"/>
  <c r="E22" i="4"/>
  <c r="N44" i="1"/>
  <c r="J44" i="1"/>
</calcChain>
</file>

<file path=xl/comments1.xml><?xml version="1.0" encoding="utf-8"?>
<comments xmlns="http://schemas.openxmlformats.org/spreadsheetml/2006/main">
  <authors>
    <author>Ian Martin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Or Asset Maintenance Value book c 2010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Cost of a steel &amp; perspex shelter as pp bid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The insurance policy automatically covers up £5,000 for the replacement of the Defibrillator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Previously shown as £8308.88 which ignored £20 overpayment refund</t>
        </r>
      </text>
    </comment>
  </commentList>
</comments>
</file>

<file path=xl/comments2.xml><?xml version="1.0" encoding="utf-8"?>
<comments xmlns="http://schemas.openxmlformats.org/spreadsheetml/2006/main">
  <authors>
    <author>Ian Martin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Or Asset Maintenance Value book c 2010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Cost of a steel &amp; perspex shelter as pp bid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The insurance policy automatically covers up £5,000 for the replacement of the Defibrillator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Ian Martin:</t>
        </r>
        <r>
          <rPr>
            <sz val="9"/>
            <color indexed="81"/>
            <rFont val="Tahoma"/>
            <family val="2"/>
          </rPr>
          <t xml:space="preserve">
Previously shown as £8308.88 which ignored £20 overpayment refund</t>
        </r>
      </text>
    </comment>
  </commentList>
</comments>
</file>

<file path=xl/sharedStrings.xml><?xml version="1.0" encoding="utf-8"?>
<sst xmlns="http://schemas.openxmlformats.org/spreadsheetml/2006/main" count="315" uniqueCount="102">
  <si>
    <t xml:space="preserve">Yaxham Parish Council Asset Register </t>
  </si>
  <si>
    <t xml:space="preserve">Item </t>
  </si>
  <si>
    <t xml:space="preserve">Location </t>
  </si>
  <si>
    <t xml:space="preserve">Data Purchased </t>
  </si>
  <si>
    <t xml:space="preserve">Bus Shelters </t>
  </si>
  <si>
    <t xml:space="preserve">Well Hill </t>
  </si>
  <si>
    <t xml:space="preserve">Norwich Road </t>
  </si>
  <si>
    <t xml:space="preserve">Clint Green Sign </t>
  </si>
  <si>
    <t xml:space="preserve">Norwich Road (Mattishall End) </t>
  </si>
  <si>
    <t xml:space="preserve">Grit Bin </t>
  </si>
  <si>
    <t xml:space="preserve">Station Road </t>
  </si>
  <si>
    <t xml:space="preserve">Noticeboard </t>
  </si>
  <si>
    <t xml:space="preserve">Village Sign </t>
  </si>
  <si>
    <t xml:space="preserve">War Memorial </t>
  </si>
  <si>
    <t xml:space="preserve">St. Peter's Churchyard </t>
  </si>
  <si>
    <t xml:space="preserve">Dog Waste Bin </t>
  </si>
  <si>
    <t xml:space="preserve">Jubilee Park Entrance </t>
  </si>
  <si>
    <t xml:space="preserve">St. Peter's Close </t>
  </si>
  <si>
    <t xml:space="preserve">Jubilee Park Rear Entrance </t>
  </si>
  <si>
    <t xml:space="preserve">Post Office </t>
  </si>
  <si>
    <t>Junction Norwich Rd &amp; Paper St</t>
  </si>
  <si>
    <t xml:space="preserve">Norwich Road (Yaxham end) </t>
  </si>
  <si>
    <t xml:space="preserve">E. Dereham &amp; Wymondham </t>
  </si>
  <si>
    <t xml:space="preserve">Junction Church Lane/Norwich Rd </t>
  </si>
  <si>
    <t xml:space="preserve">Litter Bin </t>
  </si>
  <si>
    <t xml:space="preserve">Football field Jubilee Park </t>
  </si>
  <si>
    <t xml:space="preserve">Playspace Jubilee Park </t>
  </si>
  <si>
    <t xml:space="preserve">Pinns Corner </t>
  </si>
  <si>
    <t xml:space="preserve">Portakabin </t>
  </si>
  <si>
    <t xml:space="preserve">Jubilee Park </t>
  </si>
  <si>
    <t xml:space="preserve">Total Asset Value </t>
  </si>
  <si>
    <t>Deleted</t>
  </si>
  <si>
    <t>31/11/18</t>
  </si>
  <si>
    <t>????</t>
  </si>
  <si>
    <t>Cutthroat Lane/Paper Street</t>
  </si>
  <si>
    <t xml:space="preserve">Old Yaxham sign showing mileage to </t>
  </si>
  <si>
    <t>Norwich Road Replacements</t>
  </si>
  <si>
    <t>SAM2 Speed Indicator</t>
  </si>
  <si>
    <t>Remembrance Bench</t>
  </si>
  <si>
    <t>Asset Register</t>
  </si>
  <si>
    <t>Planter 4 48"x48"</t>
  </si>
  <si>
    <t xml:space="preserve">Planter 6  35"x35" </t>
  </si>
  <si>
    <t>Planters New No2i Replacement 26"x26"</t>
  </si>
  <si>
    <t>Planters New No2ii Repacement 26"x26"</t>
  </si>
  <si>
    <t>Car Accident</t>
  </si>
  <si>
    <t>Badly Corroded</t>
  </si>
  <si>
    <t>Planters x 4 Replacing 2-6</t>
  </si>
  <si>
    <t>Dog Waste Bin Replacement</t>
  </si>
  <si>
    <t>Yaxham Village Hall</t>
  </si>
  <si>
    <t>AGAR 2018</t>
  </si>
  <si>
    <t>New Assets</t>
  </si>
  <si>
    <t>Dog waste bin</t>
  </si>
  <si>
    <t>Cutthroat Lane</t>
  </si>
  <si>
    <t>Jubilee Field Replacement</t>
  </si>
  <si>
    <t>Total</t>
  </si>
  <si>
    <t>Well Hill</t>
  </si>
  <si>
    <t>Jubilee Field</t>
  </si>
  <si>
    <t>AGAR 2019</t>
  </si>
  <si>
    <t>As new bin</t>
  </si>
  <si>
    <t>At cost</t>
  </si>
  <si>
    <t>Variance</t>
  </si>
  <si>
    <t>Mobile shared with Garvestone PC</t>
  </si>
  <si>
    <t>Laptop &amp; Software</t>
  </si>
  <si>
    <t>Clerk's Use</t>
  </si>
  <si>
    <t>Norwich Road/Church Lane</t>
  </si>
  <si>
    <t>Steel &amp; Perspex</t>
  </si>
  <si>
    <t>Current cost</t>
  </si>
  <si>
    <t>As per new planters</t>
  </si>
  <si>
    <t>As new</t>
  </si>
  <si>
    <t>Replacement Value</t>
  </si>
  <si>
    <t>Insurance Value?</t>
  </si>
  <si>
    <t>Ins v Asset</t>
  </si>
  <si>
    <t>Comment</t>
  </si>
  <si>
    <t>Dog waste bin - corroded and removed</t>
  </si>
  <si>
    <t>Removal of Assets</t>
  </si>
  <si>
    <t>One-off adjustment</t>
  </si>
  <si>
    <t>Net Change</t>
  </si>
  <si>
    <t>to 31st March 2019</t>
  </si>
  <si>
    <t>Purchase Value</t>
  </si>
  <si>
    <t xml:space="preserve">Planter 1  48" X 48" </t>
  </si>
  <si>
    <t xml:space="preserve">Planter 2 48" X 48" </t>
  </si>
  <si>
    <t xml:space="preserve">Planter 3  48" X 48" </t>
  </si>
  <si>
    <t xml:space="preserve">Planter 5  47" x 45" </t>
  </si>
  <si>
    <t>Defibrillator</t>
  </si>
  <si>
    <t>Insurance Policy</t>
  </si>
  <si>
    <t>Insurance Category</t>
  </si>
  <si>
    <t>Street Furniture</t>
  </si>
  <si>
    <t>War Memorial</t>
  </si>
  <si>
    <t>Outside Equipment</t>
  </si>
  <si>
    <t>PC Printer</t>
  </si>
  <si>
    <t>Computer</t>
  </si>
  <si>
    <t>Burnt out</t>
  </si>
  <si>
    <t>Litter Bin</t>
  </si>
  <si>
    <t>Up to £5,000 for Office equipment</t>
  </si>
  <si>
    <t>Up to £5,000 for defibrillators</t>
  </si>
  <si>
    <t xml:space="preserve">Yaxham Parish Council Insurance Register </t>
  </si>
  <si>
    <t>31/11/2018</t>
  </si>
  <si>
    <t>Change from</t>
  </si>
  <si>
    <t>Reason</t>
  </si>
  <si>
    <t>Well Hill Bus Shelter destroyed</t>
  </si>
  <si>
    <t>Land at Paper Street - 0.4ha</t>
  </si>
  <si>
    <t>Paper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</si>
</sst>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5" fontId="0" fillId="0" borderId="1" xfId="0" applyNumberFormat="1" applyBorder="1"/>
    <xf numFmtId="0" fontId="0" fillId="0" borderId="1" xfId="0" applyFill="1" applyBorder="1"/>
    <xf numFmtId="44" fontId="0" fillId="0" borderId="0" xfId="1" applyFont="1"/>
    <xf numFmtId="14" fontId="0" fillId="0" borderId="1" xfId="0" applyNumberFormat="1" applyBorder="1"/>
    <xf numFmtId="0" fontId="0" fillId="0" borderId="2" xfId="0" applyBorder="1"/>
    <xf numFmtId="15" fontId="0" fillId="0" borderId="2" xfId="0" applyNumberFormat="1" applyBorder="1"/>
    <xf numFmtId="0" fontId="0" fillId="0" borderId="3" xfId="0" applyBorder="1"/>
    <xf numFmtId="44" fontId="0" fillId="0" borderId="0" xfId="0" applyNumberFormat="1"/>
    <xf numFmtId="14" fontId="0" fillId="0" borderId="0" xfId="0" applyNumberFormat="1"/>
    <xf numFmtId="14" fontId="0" fillId="0" borderId="3" xfId="0" applyNumberFormat="1" applyBorder="1"/>
    <xf numFmtId="44" fontId="0" fillId="0" borderId="1" xfId="0" applyNumberFormat="1" applyBorder="1"/>
    <xf numFmtId="44" fontId="0" fillId="0" borderId="1" xfId="1" applyFont="1" applyBorder="1"/>
    <xf numFmtId="14" fontId="1" fillId="0" borderId="1" xfId="0" applyNumberFormat="1" applyFont="1" applyBorder="1"/>
    <xf numFmtId="44" fontId="3" fillId="0" borderId="1" xfId="1" applyFont="1" applyBorder="1"/>
    <xf numFmtId="0" fontId="3" fillId="0" borderId="1" xfId="0" applyFont="1" applyBorder="1"/>
    <xf numFmtId="44" fontId="0" fillId="0" borderId="2" xfId="1" applyFont="1" applyBorder="1"/>
    <xf numFmtId="44" fontId="3" fillId="0" borderId="2" xfId="1" applyFont="1" applyBorder="1"/>
    <xf numFmtId="44" fontId="0" fillId="0" borderId="3" xfId="1" applyFont="1" applyBorder="1"/>
    <xf numFmtId="44" fontId="3" fillId="0" borderId="3" xfId="1" applyFont="1" applyBorder="1"/>
    <xf numFmtId="44" fontId="1" fillId="0" borderId="1" xfId="1" applyFont="1" applyBorder="1"/>
    <xf numFmtId="44" fontId="0" fillId="0" borderId="4" xfId="0" applyNumberFormat="1" applyBorder="1"/>
    <xf numFmtId="0" fontId="6" fillId="0" borderId="1" xfId="0" applyFont="1" applyBorder="1"/>
    <xf numFmtId="44" fontId="6" fillId="0" borderId="1" xfId="1" applyFont="1" applyBorder="1"/>
    <xf numFmtId="14" fontId="6" fillId="0" borderId="1" xfId="0" applyNumberFormat="1" applyFont="1" applyBorder="1"/>
    <xf numFmtId="43" fontId="0" fillId="0" borderId="0" xfId="2" applyFont="1"/>
    <xf numFmtId="44" fontId="0" fillId="0" borderId="5" xfId="1" applyFont="1" applyBorder="1"/>
    <xf numFmtId="44" fontId="0" fillId="0" borderId="6" xfId="1" applyFont="1" applyBorder="1"/>
    <xf numFmtId="44" fontId="0" fillId="0" borderId="2" xfId="0" applyNumberFormat="1" applyBorder="1"/>
    <xf numFmtId="44" fontId="0" fillId="0" borderId="3" xfId="0" applyNumberFormat="1" applyBorder="1"/>
    <xf numFmtId="0" fontId="6" fillId="0" borderId="2" xfId="0" applyFont="1" applyBorder="1"/>
    <xf numFmtId="0" fontId="3" fillId="0" borderId="2" xfId="0" applyFont="1" applyBorder="1"/>
    <xf numFmtId="0" fontId="6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NumberFormat="1" applyFont="1" applyBorder="1"/>
    <xf numFmtId="43" fontId="3" fillId="0" borderId="0" xfId="2" applyFont="1"/>
    <xf numFmtId="0" fontId="3" fillId="0" borderId="0" xfId="0" applyFont="1"/>
    <xf numFmtId="44" fontId="0" fillId="0" borderId="0" xfId="0" applyNumberFormat="1" applyFill="1" applyBorder="1"/>
    <xf numFmtId="0" fontId="7" fillId="0" borderId="1" xfId="0" applyFont="1" applyBorder="1"/>
    <xf numFmtId="44" fontId="7" fillId="0" borderId="1" xfId="1" applyFont="1" applyBorder="1" applyAlignment="1">
      <alignment horizontal="center"/>
    </xf>
    <xf numFmtId="14" fontId="7" fillId="0" borderId="7" xfId="0" applyNumberFormat="1" applyFont="1" applyBorder="1"/>
    <xf numFmtId="14" fontId="7" fillId="0" borderId="1" xfId="0" applyNumberFormat="1" applyFont="1" applyFill="1" applyBorder="1"/>
    <xf numFmtId="14" fontId="7" fillId="0" borderId="1" xfId="0" applyNumberFormat="1" applyFont="1" applyBorder="1"/>
    <xf numFmtId="15" fontId="6" fillId="0" borderId="1" xfId="0" applyNumberFormat="1" applyFont="1" applyBorder="1"/>
    <xf numFmtId="44" fontId="7" fillId="0" borderId="1" xfId="1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44" fontId="0" fillId="0" borderId="11" xfId="0" applyNumberFormat="1" applyBorder="1"/>
    <xf numFmtId="44" fontId="0" fillId="0" borderId="11" xfId="1" applyFont="1" applyBorder="1"/>
    <xf numFmtId="44" fontId="0" fillId="0" borderId="6" xfId="0" applyNumberFormat="1" applyBorder="1"/>
    <xf numFmtId="0" fontId="0" fillId="0" borderId="12" xfId="0" applyBorder="1"/>
    <xf numFmtId="0" fontId="0" fillId="0" borderId="4" xfId="0" applyBorder="1"/>
    <xf numFmtId="0" fontId="1" fillId="0" borderId="8" xfId="0" applyFont="1" applyBorder="1"/>
    <xf numFmtId="44" fontId="1" fillId="0" borderId="9" xfId="0" applyNumberFormat="1" applyFont="1" applyBorder="1"/>
    <xf numFmtId="0" fontId="1" fillId="0" borderId="9" xfId="0" applyFont="1" applyBorder="1"/>
    <xf numFmtId="44" fontId="1" fillId="0" borderId="5" xfId="1" applyFont="1" applyBorder="1"/>
    <xf numFmtId="0" fontId="1" fillId="0" borderId="12" xfId="0" applyFont="1" applyBorder="1"/>
    <xf numFmtId="0" fontId="1" fillId="0" borderId="4" xfId="0" applyFont="1" applyBorder="1"/>
    <xf numFmtId="44" fontId="1" fillId="0" borderId="6" xfId="0" applyNumberFormat="1" applyFont="1" applyBorder="1"/>
    <xf numFmtId="14" fontId="0" fillId="0" borderId="0" xfId="1" applyNumberFormat="1" applyFont="1"/>
    <xf numFmtId="164" fontId="6" fillId="0" borderId="1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zoomScale="90" zoomScaleNormal="90" workbookViewId="0">
      <pane xSplit="4" ySplit="3" topLeftCell="E14" activePane="bottomRight" state="frozen"/>
      <selection pane="topRight" activeCell="E1" sqref="E1"/>
      <selection pane="bottomLeft" activeCell="A4" sqref="A4"/>
      <selection pane="bottomRight" activeCell="B34" sqref="B34"/>
    </sheetView>
  </sheetViews>
  <sheetFormatPr defaultRowHeight="14.25" x14ac:dyDescent="0.45"/>
  <cols>
    <col min="1" max="1" width="36.73046875" customWidth="1"/>
    <col min="2" max="2" width="31.73046875" bestFit="1" customWidth="1"/>
    <col min="3" max="3" width="11.73046875" customWidth="1"/>
    <col min="4" max="4" width="11.86328125" style="6" customWidth="1"/>
    <col min="5" max="5" width="12.1328125" customWidth="1"/>
    <col min="6" max="6" width="12.73046875" customWidth="1"/>
    <col min="7" max="7" width="13.265625" customWidth="1"/>
    <col min="8" max="8" width="12.73046875" customWidth="1"/>
    <col min="9" max="9" width="13.1328125" customWidth="1"/>
    <col min="10" max="12" width="14.86328125" hidden="1" customWidth="1"/>
    <col min="13" max="13" width="15.3984375" hidden="1" customWidth="1"/>
    <col min="14" max="14" width="11.1328125" hidden="1" customWidth="1"/>
    <col min="15" max="15" width="10.59765625" hidden="1" customWidth="1"/>
    <col min="16" max="16" width="14.73046875" bestFit="1" customWidth="1"/>
  </cols>
  <sheetData>
    <row r="1" spans="1:16" x14ac:dyDescent="0.45">
      <c r="A1" s="1" t="s">
        <v>0</v>
      </c>
      <c r="B1" s="1" t="s">
        <v>77</v>
      </c>
      <c r="H1" s="1"/>
    </row>
    <row r="2" spans="1:16" ht="28.5" x14ac:dyDescent="0.45">
      <c r="A2" s="39" t="s">
        <v>1</v>
      </c>
      <c r="B2" s="39" t="s">
        <v>2</v>
      </c>
      <c r="C2" s="36" t="s">
        <v>3</v>
      </c>
      <c r="D2" s="40" t="s">
        <v>78</v>
      </c>
      <c r="E2" s="37" t="s">
        <v>39</v>
      </c>
      <c r="F2" s="37" t="s">
        <v>39</v>
      </c>
      <c r="G2" s="37" t="s">
        <v>39</v>
      </c>
      <c r="H2" s="37" t="s">
        <v>39</v>
      </c>
      <c r="I2" s="37" t="s">
        <v>31</v>
      </c>
      <c r="J2" s="37" t="s">
        <v>69</v>
      </c>
      <c r="K2" s="37" t="s">
        <v>70</v>
      </c>
      <c r="L2" s="37" t="s">
        <v>85</v>
      </c>
      <c r="M2" s="37" t="s">
        <v>72</v>
      </c>
      <c r="N2" s="38" t="s">
        <v>60</v>
      </c>
      <c r="P2" s="39" t="s">
        <v>98</v>
      </c>
    </row>
    <row r="3" spans="1:16" x14ac:dyDescent="0.45">
      <c r="A3" s="45"/>
      <c r="B3" s="45"/>
      <c r="C3" s="45"/>
      <c r="D3" s="46"/>
      <c r="E3" s="47">
        <v>42460</v>
      </c>
      <c r="F3" s="48">
        <v>42825</v>
      </c>
      <c r="G3" s="48">
        <v>43190</v>
      </c>
      <c r="H3" s="48">
        <v>43555</v>
      </c>
      <c r="I3" s="25"/>
      <c r="J3" s="49">
        <v>43555</v>
      </c>
      <c r="K3" s="16">
        <f>+J3</f>
        <v>43555</v>
      </c>
      <c r="L3" s="16"/>
      <c r="M3" s="3"/>
      <c r="N3" s="3" t="s">
        <v>71</v>
      </c>
      <c r="P3" s="3"/>
    </row>
    <row r="4" spans="1:16" x14ac:dyDescent="0.45">
      <c r="A4" s="25" t="s">
        <v>4</v>
      </c>
      <c r="B4" s="25" t="s">
        <v>5</v>
      </c>
      <c r="C4" s="50">
        <v>27089</v>
      </c>
      <c r="D4" s="51">
        <v>811.29</v>
      </c>
      <c r="E4" s="52">
        <f t="shared" ref="E4:E27" si="0">+D4</f>
        <v>811.29</v>
      </c>
      <c r="F4" s="26">
        <v>811.29</v>
      </c>
      <c r="G4" s="26">
        <f t="shared" ref="G4:G11" si="1">+D4</f>
        <v>811.29</v>
      </c>
      <c r="H4" s="26">
        <v>0</v>
      </c>
      <c r="I4" s="25" t="s">
        <v>32</v>
      </c>
      <c r="J4" s="26">
        <v>0</v>
      </c>
      <c r="K4" s="26" t="str">
        <f>IF(J4&gt;250,J4,"")</f>
        <v/>
      </c>
      <c r="L4" s="26" t="s">
        <v>86</v>
      </c>
      <c r="M4" s="3" t="s">
        <v>44</v>
      </c>
      <c r="N4" s="14">
        <f t="shared" ref="N4:N28" si="2">+J4-G4</f>
        <v>-811.29</v>
      </c>
      <c r="O4" s="28">
        <f>IF(J4&gt;250,1,0)</f>
        <v>0</v>
      </c>
      <c r="P4" s="3" t="str">
        <f>IF(I4&gt;1,M4,"")</f>
        <v>Car Accident</v>
      </c>
    </row>
    <row r="5" spans="1:16" x14ac:dyDescent="0.45">
      <c r="A5" s="25" t="s">
        <v>4</v>
      </c>
      <c r="B5" s="25" t="s">
        <v>6</v>
      </c>
      <c r="C5" s="50">
        <v>27089</v>
      </c>
      <c r="D5" s="51">
        <f>+D4</f>
        <v>811.29</v>
      </c>
      <c r="E5" s="52">
        <f t="shared" si="0"/>
        <v>811.29</v>
      </c>
      <c r="F5" s="26">
        <v>811.29</v>
      </c>
      <c r="G5" s="26">
        <f t="shared" si="1"/>
        <v>811.29</v>
      </c>
      <c r="H5" s="26">
        <f>+G5</f>
        <v>811.29</v>
      </c>
      <c r="I5" s="25"/>
      <c r="J5" s="26">
        <f>6118.8*0.5</f>
        <v>3059.4</v>
      </c>
      <c r="K5" s="26">
        <f>IF(J5&gt;250,J5,"")</f>
        <v>3059.4</v>
      </c>
      <c r="L5" s="26" t="str">
        <f>+L4</f>
        <v>Street Furniture</v>
      </c>
      <c r="M5" s="3" t="s">
        <v>65</v>
      </c>
      <c r="N5" s="14">
        <f t="shared" si="2"/>
        <v>2248.11</v>
      </c>
      <c r="O5" s="28">
        <f t="shared" ref="O5:O42" si="3">IF(J5&gt;250,1,0)</f>
        <v>1</v>
      </c>
      <c r="P5" s="3" t="str">
        <f t="shared" ref="P5:P44" si="4">IF(I5&gt;1,M5,"")</f>
        <v/>
      </c>
    </row>
    <row r="6" spans="1:16" s="43" customFormat="1" x14ac:dyDescent="0.45">
      <c r="A6" s="25" t="s">
        <v>7</v>
      </c>
      <c r="B6" s="25" t="s">
        <v>8</v>
      </c>
      <c r="C6" s="50">
        <v>36951</v>
      </c>
      <c r="D6" s="51">
        <v>62.77</v>
      </c>
      <c r="E6" s="53">
        <f t="shared" si="0"/>
        <v>62.77</v>
      </c>
      <c r="F6" s="26">
        <v>62.77</v>
      </c>
      <c r="G6" s="26">
        <f>+D6</f>
        <v>62.77</v>
      </c>
      <c r="H6" s="26">
        <f t="shared" ref="H6" si="5">+G6</f>
        <v>62.77</v>
      </c>
      <c r="I6" s="25"/>
      <c r="J6" s="26">
        <f>+G6</f>
        <v>62.77</v>
      </c>
      <c r="K6" s="17" t="str">
        <f t="shared" ref="K6:K42" si="6">IF(J6&gt;250,J6,"")</f>
        <v/>
      </c>
      <c r="L6" s="17"/>
      <c r="M6" s="3" t="s">
        <v>66</v>
      </c>
      <c r="N6" s="52">
        <f t="shared" si="2"/>
        <v>0</v>
      </c>
      <c r="O6" s="42">
        <f t="shared" si="3"/>
        <v>0</v>
      </c>
      <c r="P6" s="3" t="str">
        <f t="shared" si="4"/>
        <v/>
      </c>
    </row>
    <row r="7" spans="1:16" x14ac:dyDescent="0.45">
      <c r="A7" s="25" t="s">
        <v>9</v>
      </c>
      <c r="B7" s="25" t="s">
        <v>5</v>
      </c>
      <c r="C7" s="50">
        <v>38596</v>
      </c>
      <c r="D7" s="51">
        <v>162.97</v>
      </c>
      <c r="E7" s="52">
        <f t="shared" si="0"/>
        <v>162.97</v>
      </c>
      <c r="F7" s="26">
        <v>162.97999999999999</v>
      </c>
      <c r="G7" s="26">
        <f t="shared" si="1"/>
        <v>162.97</v>
      </c>
      <c r="H7" s="26">
        <f t="shared" ref="H7:H37" si="7">+G7</f>
        <v>162.97</v>
      </c>
      <c r="I7" s="25"/>
      <c r="J7" s="26">
        <v>250</v>
      </c>
      <c r="K7" s="17" t="str">
        <f t="shared" si="6"/>
        <v/>
      </c>
      <c r="L7" s="17"/>
      <c r="M7" s="3" t="s">
        <v>66</v>
      </c>
      <c r="N7" s="14">
        <f t="shared" si="2"/>
        <v>87.03</v>
      </c>
      <c r="O7" s="28">
        <f t="shared" si="3"/>
        <v>0</v>
      </c>
      <c r="P7" s="3" t="str">
        <f t="shared" si="4"/>
        <v/>
      </c>
    </row>
    <row r="8" spans="1:16" x14ac:dyDescent="0.45">
      <c r="A8" s="25" t="s">
        <v>9</v>
      </c>
      <c r="B8" s="25" t="s">
        <v>10</v>
      </c>
      <c r="C8" s="50">
        <v>38869</v>
      </c>
      <c r="D8" s="51">
        <v>162.97999999999999</v>
      </c>
      <c r="E8" s="52">
        <f t="shared" si="0"/>
        <v>162.97999999999999</v>
      </c>
      <c r="F8" s="26">
        <v>159</v>
      </c>
      <c r="G8" s="26">
        <f t="shared" si="1"/>
        <v>162.97999999999999</v>
      </c>
      <c r="H8" s="26">
        <f t="shared" si="7"/>
        <v>162.97999999999999</v>
      </c>
      <c r="I8" s="25"/>
      <c r="J8" s="26">
        <v>250</v>
      </c>
      <c r="K8" s="17" t="str">
        <f t="shared" si="6"/>
        <v/>
      </c>
      <c r="L8" s="17"/>
      <c r="M8" s="3" t="s">
        <v>66</v>
      </c>
      <c r="N8" s="14">
        <f t="shared" si="2"/>
        <v>87.02000000000001</v>
      </c>
      <c r="O8" s="28">
        <f t="shared" si="3"/>
        <v>0</v>
      </c>
      <c r="P8" s="3" t="str">
        <f t="shared" si="4"/>
        <v/>
      </c>
    </row>
    <row r="9" spans="1:16" x14ac:dyDescent="0.45">
      <c r="A9" s="25" t="s">
        <v>11</v>
      </c>
      <c r="B9" s="25" t="s">
        <v>5</v>
      </c>
      <c r="C9" s="50">
        <v>38231</v>
      </c>
      <c r="D9" s="51">
        <v>1013.22</v>
      </c>
      <c r="E9" s="52">
        <f t="shared" si="0"/>
        <v>1013.22</v>
      </c>
      <c r="F9" s="26">
        <v>1013.22</v>
      </c>
      <c r="G9" s="26">
        <f t="shared" si="1"/>
        <v>1013.22</v>
      </c>
      <c r="H9" s="26">
        <f t="shared" si="7"/>
        <v>1013.22</v>
      </c>
      <c r="I9" s="25"/>
      <c r="J9" s="26">
        <f>+G9</f>
        <v>1013.22</v>
      </c>
      <c r="K9" s="26">
        <f t="shared" si="6"/>
        <v>1013.22</v>
      </c>
      <c r="L9" s="26">
        <f t="shared" ref="L9:L11" si="8">+L8</f>
        <v>0</v>
      </c>
      <c r="M9" s="3" t="s">
        <v>66</v>
      </c>
      <c r="N9" s="14">
        <f t="shared" si="2"/>
        <v>0</v>
      </c>
      <c r="O9" s="28">
        <f t="shared" si="3"/>
        <v>1</v>
      </c>
      <c r="P9" s="3" t="str">
        <f t="shared" si="4"/>
        <v/>
      </c>
    </row>
    <row r="10" spans="1:16" x14ac:dyDescent="0.45">
      <c r="A10" s="25" t="s">
        <v>11</v>
      </c>
      <c r="B10" s="25" t="s">
        <v>64</v>
      </c>
      <c r="C10" s="50">
        <v>38231</v>
      </c>
      <c r="D10" s="51">
        <v>1013.22</v>
      </c>
      <c r="E10" s="52">
        <f t="shared" si="0"/>
        <v>1013.22</v>
      </c>
      <c r="F10" s="26">
        <v>1013.22</v>
      </c>
      <c r="G10" s="26">
        <f t="shared" si="1"/>
        <v>1013.22</v>
      </c>
      <c r="H10" s="26">
        <f t="shared" si="7"/>
        <v>1013.22</v>
      </c>
      <c r="I10" s="25"/>
      <c r="J10" s="26">
        <f>+G10</f>
        <v>1013.22</v>
      </c>
      <c r="K10" s="26">
        <f t="shared" si="6"/>
        <v>1013.22</v>
      </c>
      <c r="L10" s="26">
        <f t="shared" si="8"/>
        <v>0</v>
      </c>
      <c r="M10" s="3" t="s">
        <v>66</v>
      </c>
      <c r="N10" s="14">
        <f t="shared" si="2"/>
        <v>0</v>
      </c>
      <c r="O10" s="28">
        <f t="shared" si="3"/>
        <v>1</v>
      </c>
      <c r="P10" s="3" t="str">
        <f t="shared" si="4"/>
        <v/>
      </c>
    </row>
    <row r="11" spans="1:16" x14ac:dyDescent="0.45">
      <c r="A11" s="25" t="s">
        <v>12</v>
      </c>
      <c r="B11" s="25" t="s">
        <v>64</v>
      </c>
      <c r="C11" s="50">
        <v>27089</v>
      </c>
      <c r="D11" s="51">
        <v>1310.98</v>
      </c>
      <c r="E11" s="52">
        <f t="shared" si="0"/>
        <v>1310.98</v>
      </c>
      <c r="F11" s="26">
        <v>1310.98</v>
      </c>
      <c r="G11" s="26">
        <f t="shared" si="1"/>
        <v>1310.98</v>
      </c>
      <c r="H11" s="26">
        <f t="shared" si="7"/>
        <v>1310.98</v>
      </c>
      <c r="I11" s="25"/>
      <c r="J11" s="26">
        <f>+G11</f>
        <v>1310.98</v>
      </c>
      <c r="K11" s="17">
        <f t="shared" si="6"/>
        <v>1310.98</v>
      </c>
      <c r="L11" s="26">
        <f t="shared" si="8"/>
        <v>0</v>
      </c>
      <c r="M11" s="18" t="s">
        <v>33</v>
      </c>
      <c r="N11" s="14">
        <f t="shared" si="2"/>
        <v>0</v>
      </c>
      <c r="O11" s="28">
        <f t="shared" si="3"/>
        <v>1</v>
      </c>
      <c r="P11" s="3" t="str">
        <f t="shared" si="4"/>
        <v/>
      </c>
    </row>
    <row r="12" spans="1:16" x14ac:dyDescent="0.45">
      <c r="A12" s="25" t="s">
        <v>79</v>
      </c>
      <c r="B12" s="25" t="s">
        <v>64</v>
      </c>
      <c r="C12" s="50">
        <v>37803</v>
      </c>
      <c r="D12" s="51">
        <v>250</v>
      </c>
      <c r="E12" s="52">
        <f t="shared" si="0"/>
        <v>250</v>
      </c>
      <c r="F12" s="26">
        <v>250</v>
      </c>
      <c r="G12" s="26">
        <v>250</v>
      </c>
      <c r="H12" s="26">
        <f t="shared" si="7"/>
        <v>250</v>
      </c>
      <c r="I12" s="27"/>
      <c r="J12" s="26">
        <v>200</v>
      </c>
      <c r="K12" s="17" t="str">
        <f t="shared" si="6"/>
        <v/>
      </c>
      <c r="L12" s="17"/>
      <c r="M12" s="3" t="s">
        <v>67</v>
      </c>
      <c r="N12" s="14">
        <f t="shared" si="2"/>
        <v>-50</v>
      </c>
      <c r="O12" s="28">
        <f t="shared" si="3"/>
        <v>0</v>
      </c>
      <c r="P12" s="3" t="str">
        <f t="shared" si="4"/>
        <v/>
      </c>
    </row>
    <row r="13" spans="1:16" x14ac:dyDescent="0.45">
      <c r="A13" s="25" t="s">
        <v>80</v>
      </c>
      <c r="B13" s="25" t="s">
        <v>64</v>
      </c>
      <c r="C13" s="50">
        <v>37803</v>
      </c>
      <c r="D13" s="26">
        <v>0</v>
      </c>
      <c r="E13" s="52">
        <f t="shared" si="0"/>
        <v>0</v>
      </c>
      <c r="F13" s="26">
        <v>0</v>
      </c>
      <c r="G13" s="26">
        <v>0</v>
      </c>
      <c r="H13" s="26">
        <f t="shared" si="7"/>
        <v>0</v>
      </c>
      <c r="I13" s="27">
        <v>39149</v>
      </c>
      <c r="J13" s="26"/>
      <c r="K13" s="17" t="str">
        <f t="shared" si="6"/>
        <v/>
      </c>
      <c r="L13" s="17"/>
      <c r="M13" s="3" t="s">
        <v>44</v>
      </c>
      <c r="N13" s="14">
        <f t="shared" si="2"/>
        <v>0</v>
      </c>
      <c r="O13" s="28">
        <f t="shared" si="3"/>
        <v>0</v>
      </c>
      <c r="P13" s="3" t="str">
        <f t="shared" si="4"/>
        <v>Car Accident</v>
      </c>
    </row>
    <row r="14" spans="1:16" x14ac:dyDescent="0.45">
      <c r="A14" s="25" t="s">
        <v>81</v>
      </c>
      <c r="B14" s="25" t="s">
        <v>64</v>
      </c>
      <c r="C14" s="70">
        <v>37803</v>
      </c>
      <c r="D14" s="51">
        <v>250</v>
      </c>
      <c r="E14" s="52">
        <f t="shared" si="0"/>
        <v>250</v>
      </c>
      <c r="F14" s="26">
        <v>250</v>
      </c>
      <c r="G14" s="26">
        <v>0</v>
      </c>
      <c r="H14" s="26">
        <f t="shared" si="7"/>
        <v>0</v>
      </c>
      <c r="I14" s="27">
        <v>43160</v>
      </c>
      <c r="J14" s="26"/>
      <c r="K14" s="17" t="str">
        <f t="shared" si="6"/>
        <v/>
      </c>
      <c r="L14" s="17"/>
      <c r="M14" s="3" t="s">
        <v>44</v>
      </c>
      <c r="N14" s="14">
        <f t="shared" si="2"/>
        <v>0</v>
      </c>
      <c r="O14" s="28">
        <f t="shared" si="3"/>
        <v>0</v>
      </c>
      <c r="P14" s="3" t="str">
        <f t="shared" si="4"/>
        <v>Car Accident</v>
      </c>
    </row>
    <row r="15" spans="1:16" x14ac:dyDescent="0.45">
      <c r="A15" s="25" t="s">
        <v>40</v>
      </c>
      <c r="B15" s="25" t="s">
        <v>64</v>
      </c>
      <c r="C15" s="70">
        <v>37803</v>
      </c>
      <c r="D15" s="51">
        <v>250</v>
      </c>
      <c r="E15" s="52">
        <f t="shared" si="0"/>
        <v>250</v>
      </c>
      <c r="F15" s="26">
        <v>250</v>
      </c>
      <c r="G15" s="26">
        <v>0</v>
      </c>
      <c r="H15" s="26">
        <f t="shared" si="7"/>
        <v>0</v>
      </c>
      <c r="I15" s="27">
        <v>43160</v>
      </c>
      <c r="J15" s="26"/>
      <c r="K15" s="17" t="str">
        <f t="shared" si="6"/>
        <v/>
      </c>
      <c r="L15" s="17"/>
      <c r="M15" s="3" t="s">
        <v>44</v>
      </c>
      <c r="N15" s="14">
        <f t="shared" si="2"/>
        <v>0</v>
      </c>
      <c r="O15" s="28">
        <f t="shared" si="3"/>
        <v>0</v>
      </c>
      <c r="P15" s="3" t="str">
        <f t="shared" si="4"/>
        <v>Car Accident</v>
      </c>
    </row>
    <row r="16" spans="1:16" x14ac:dyDescent="0.45">
      <c r="A16" s="25" t="s">
        <v>82</v>
      </c>
      <c r="B16" s="25" t="s">
        <v>64</v>
      </c>
      <c r="C16" s="70">
        <v>37926</v>
      </c>
      <c r="D16" s="51">
        <v>250</v>
      </c>
      <c r="E16" s="52">
        <f t="shared" si="0"/>
        <v>250</v>
      </c>
      <c r="F16" s="26">
        <v>250</v>
      </c>
      <c r="G16" s="26">
        <v>0</v>
      </c>
      <c r="H16" s="26">
        <f t="shared" si="7"/>
        <v>0</v>
      </c>
      <c r="I16" s="27">
        <v>43160</v>
      </c>
      <c r="J16" s="26"/>
      <c r="K16" s="17" t="str">
        <f t="shared" si="6"/>
        <v/>
      </c>
      <c r="L16" s="17"/>
      <c r="M16" s="3" t="s">
        <v>44</v>
      </c>
      <c r="N16" s="14">
        <f t="shared" si="2"/>
        <v>0</v>
      </c>
      <c r="O16" s="28">
        <f t="shared" si="3"/>
        <v>0</v>
      </c>
      <c r="P16" s="3" t="str">
        <f t="shared" si="4"/>
        <v>Car Accident</v>
      </c>
    </row>
    <row r="17" spans="1:16" x14ac:dyDescent="0.45">
      <c r="A17" s="25" t="s">
        <v>13</v>
      </c>
      <c r="B17" s="25" t="s">
        <v>14</v>
      </c>
      <c r="C17" s="70">
        <v>40220</v>
      </c>
      <c r="D17" s="51">
        <v>5000</v>
      </c>
      <c r="E17" s="52">
        <f t="shared" si="0"/>
        <v>5000</v>
      </c>
      <c r="F17" s="26">
        <f>+E17</f>
        <v>5000</v>
      </c>
      <c r="G17" s="26">
        <f t="shared" ref="G17" si="9">+F17</f>
        <v>5000</v>
      </c>
      <c r="H17" s="26">
        <f t="shared" si="7"/>
        <v>5000</v>
      </c>
      <c r="I17" s="25"/>
      <c r="J17" s="26">
        <v>6181.2</v>
      </c>
      <c r="K17" s="17">
        <f t="shared" si="6"/>
        <v>6181.2</v>
      </c>
      <c r="L17" s="17" t="s">
        <v>87</v>
      </c>
      <c r="M17" s="18" t="s">
        <v>33</v>
      </c>
      <c r="N17" s="14">
        <f t="shared" si="2"/>
        <v>1181.1999999999998</v>
      </c>
      <c r="O17" s="28">
        <f t="shared" si="3"/>
        <v>1</v>
      </c>
      <c r="P17" s="3" t="str">
        <f t="shared" si="4"/>
        <v/>
      </c>
    </row>
    <row r="18" spans="1:16" x14ac:dyDescent="0.45">
      <c r="A18" s="25" t="s">
        <v>15</v>
      </c>
      <c r="B18" s="25" t="s">
        <v>16</v>
      </c>
      <c r="C18" s="70">
        <v>36647</v>
      </c>
      <c r="D18" s="51">
        <v>97</v>
      </c>
      <c r="E18" s="52">
        <f t="shared" si="0"/>
        <v>97</v>
      </c>
      <c r="F18" s="26">
        <v>97</v>
      </c>
      <c r="G18" s="26">
        <f t="shared" ref="G18:G24" si="10">+D18</f>
        <v>97</v>
      </c>
      <c r="H18" s="26">
        <f t="shared" si="7"/>
        <v>97</v>
      </c>
      <c r="I18" s="25"/>
      <c r="J18" s="26">
        <f>212.09/1.2</f>
        <v>176.74166666666667</v>
      </c>
      <c r="K18" s="17" t="str">
        <f t="shared" si="6"/>
        <v/>
      </c>
      <c r="L18" s="17"/>
      <c r="M18" s="3" t="s">
        <v>58</v>
      </c>
      <c r="N18" s="14">
        <f t="shared" si="2"/>
        <v>79.741666666666674</v>
      </c>
      <c r="O18" s="28">
        <f t="shared" si="3"/>
        <v>0</v>
      </c>
      <c r="P18" s="3" t="str">
        <f t="shared" si="4"/>
        <v/>
      </c>
    </row>
    <row r="19" spans="1:16" x14ac:dyDescent="0.45">
      <c r="A19" s="25" t="s">
        <v>15</v>
      </c>
      <c r="B19" s="25" t="s">
        <v>17</v>
      </c>
      <c r="C19" s="70">
        <v>36647</v>
      </c>
      <c r="D19" s="51">
        <v>97</v>
      </c>
      <c r="E19" s="52">
        <f t="shared" si="0"/>
        <v>97</v>
      </c>
      <c r="F19" s="26">
        <v>97</v>
      </c>
      <c r="G19" s="26">
        <f t="shared" si="10"/>
        <v>97</v>
      </c>
      <c r="H19" s="26">
        <f t="shared" si="7"/>
        <v>97</v>
      </c>
      <c r="I19" s="25"/>
      <c r="J19" s="26">
        <f>212.09/1.2</f>
        <v>176.74166666666667</v>
      </c>
      <c r="K19" s="17" t="str">
        <f t="shared" si="6"/>
        <v/>
      </c>
      <c r="L19" s="17"/>
      <c r="M19" s="3" t="s">
        <v>58</v>
      </c>
      <c r="N19" s="14">
        <f t="shared" si="2"/>
        <v>79.741666666666674</v>
      </c>
      <c r="O19" s="28">
        <f t="shared" si="3"/>
        <v>0</v>
      </c>
      <c r="P19" s="3" t="str">
        <f t="shared" si="4"/>
        <v/>
      </c>
    </row>
    <row r="20" spans="1:16" x14ac:dyDescent="0.45">
      <c r="A20" s="25" t="s">
        <v>15</v>
      </c>
      <c r="B20" s="25" t="s">
        <v>18</v>
      </c>
      <c r="C20" s="70">
        <v>36647</v>
      </c>
      <c r="D20" s="51">
        <v>97</v>
      </c>
      <c r="E20" s="52">
        <f t="shared" si="0"/>
        <v>97</v>
      </c>
      <c r="F20" s="26">
        <v>97</v>
      </c>
      <c r="G20" s="26">
        <f t="shared" si="10"/>
        <v>97</v>
      </c>
      <c r="H20" s="26"/>
      <c r="I20" s="27">
        <v>43251</v>
      </c>
      <c r="J20" s="26"/>
      <c r="K20" s="17" t="str">
        <f t="shared" si="6"/>
        <v/>
      </c>
      <c r="L20" s="17"/>
      <c r="M20" s="3" t="s">
        <v>45</v>
      </c>
      <c r="N20" s="14">
        <f t="shared" si="2"/>
        <v>-97</v>
      </c>
      <c r="O20" s="28">
        <f t="shared" si="3"/>
        <v>0</v>
      </c>
      <c r="P20" s="3" t="str">
        <f t="shared" si="4"/>
        <v>Badly Corroded</v>
      </c>
    </row>
    <row r="21" spans="1:16" x14ac:dyDescent="0.45">
      <c r="A21" s="25" t="s">
        <v>15</v>
      </c>
      <c r="B21" s="25" t="s">
        <v>19</v>
      </c>
      <c r="C21" s="70">
        <v>39142</v>
      </c>
      <c r="D21" s="51">
        <v>117</v>
      </c>
      <c r="E21" s="52">
        <f t="shared" si="0"/>
        <v>117</v>
      </c>
      <c r="F21" s="26">
        <v>117</v>
      </c>
      <c r="G21" s="26">
        <f t="shared" si="10"/>
        <v>117</v>
      </c>
      <c r="H21" s="26">
        <f t="shared" si="7"/>
        <v>117</v>
      </c>
      <c r="I21" s="25"/>
      <c r="J21" s="26">
        <f>212.09/1.2</f>
        <v>176.74166666666667</v>
      </c>
      <c r="K21" s="17" t="str">
        <f t="shared" si="6"/>
        <v/>
      </c>
      <c r="L21" s="17"/>
      <c r="M21" s="3" t="s">
        <v>58</v>
      </c>
      <c r="N21" s="14">
        <f t="shared" si="2"/>
        <v>59.741666666666674</v>
      </c>
      <c r="O21" s="28">
        <f t="shared" si="3"/>
        <v>0</v>
      </c>
      <c r="P21" s="3" t="str">
        <f t="shared" si="4"/>
        <v/>
      </c>
    </row>
    <row r="22" spans="1:16" x14ac:dyDescent="0.45">
      <c r="A22" s="25" t="s">
        <v>15</v>
      </c>
      <c r="B22" s="25" t="s">
        <v>27</v>
      </c>
      <c r="C22" s="70">
        <v>40773</v>
      </c>
      <c r="D22" s="51">
        <v>155.80000000000001</v>
      </c>
      <c r="E22" s="52">
        <f t="shared" si="0"/>
        <v>155.80000000000001</v>
      </c>
      <c r="F22" s="26">
        <v>155.80000000000001</v>
      </c>
      <c r="G22" s="26">
        <f t="shared" si="10"/>
        <v>155.80000000000001</v>
      </c>
      <c r="H22" s="26">
        <f t="shared" si="7"/>
        <v>155.80000000000001</v>
      </c>
      <c r="I22" s="25"/>
      <c r="J22" s="26">
        <f>212.09/1.2</f>
        <v>176.74166666666667</v>
      </c>
      <c r="K22" s="17" t="str">
        <f t="shared" si="6"/>
        <v/>
      </c>
      <c r="L22" s="17"/>
      <c r="M22" s="3" t="s">
        <v>58</v>
      </c>
      <c r="N22" s="14">
        <f t="shared" si="2"/>
        <v>20.941666666666663</v>
      </c>
      <c r="O22" s="28">
        <f t="shared" si="3"/>
        <v>0</v>
      </c>
      <c r="P22" s="3" t="str">
        <f t="shared" si="4"/>
        <v/>
      </c>
    </row>
    <row r="23" spans="1:16" x14ac:dyDescent="0.45">
      <c r="A23" s="25" t="s">
        <v>15</v>
      </c>
      <c r="B23" s="25" t="s">
        <v>20</v>
      </c>
      <c r="C23" s="70">
        <v>39630</v>
      </c>
      <c r="D23" s="51">
        <v>155.80000000000001</v>
      </c>
      <c r="E23" s="52">
        <f t="shared" si="0"/>
        <v>155.80000000000001</v>
      </c>
      <c r="F23" s="26">
        <v>155.80000000000001</v>
      </c>
      <c r="G23" s="26">
        <f t="shared" si="10"/>
        <v>155.80000000000001</v>
      </c>
      <c r="H23" s="26">
        <f t="shared" si="7"/>
        <v>155.80000000000001</v>
      </c>
      <c r="I23" s="25"/>
      <c r="J23" s="26">
        <f>212.09/1.2</f>
        <v>176.74166666666667</v>
      </c>
      <c r="K23" s="17" t="str">
        <f t="shared" si="6"/>
        <v/>
      </c>
      <c r="L23" s="17"/>
      <c r="M23" s="3" t="s">
        <v>58</v>
      </c>
      <c r="N23" s="14">
        <f t="shared" si="2"/>
        <v>20.941666666666663</v>
      </c>
      <c r="O23" s="28">
        <f t="shared" si="3"/>
        <v>0</v>
      </c>
      <c r="P23" s="3" t="str">
        <f t="shared" si="4"/>
        <v/>
      </c>
    </row>
    <row r="24" spans="1:16" x14ac:dyDescent="0.45">
      <c r="A24" s="25" t="s">
        <v>41</v>
      </c>
      <c r="B24" s="25" t="s">
        <v>64</v>
      </c>
      <c r="C24" s="70">
        <v>37926</v>
      </c>
      <c r="D24" s="51">
        <v>95</v>
      </c>
      <c r="E24" s="52">
        <f t="shared" si="0"/>
        <v>95</v>
      </c>
      <c r="F24" s="26">
        <v>95</v>
      </c>
      <c r="G24" s="26">
        <f t="shared" si="10"/>
        <v>95</v>
      </c>
      <c r="H24" s="26">
        <f t="shared" si="7"/>
        <v>95</v>
      </c>
      <c r="I24" s="25"/>
      <c r="J24" s="26">
        <v>150</v>
      </c>
      <c r="K24" s="17" t="str">
        <f t="shared" si="6"/>
        <v/>
      </c>
      <c r="L24" s="17"/>
      <c r="M24" s="3" t="s">
        <v>58</v>
      </c>
      <c r="N24" s="14">
        <f t="shared" si="2"/>
        <v>55</v>
      </c>
      <c r="O24" s="28">
        <f t="shared" si="3"/>
        <v>0</v>
      </c>
      <c r="P24" s="3" t="str">
        <f t="shared" si="4"/>
        <v/>
      </c>
    </row>
    <row r="25" spans="1:16" x14ac:dyDescent="0.45">
      <c r="A25" s="25" t="s">
        <v>42</v>
      </c>
      <c r="B25" s="25" t="s">
        <v>64</v>
      </c>
      <c r="C25" s="70">
        <v>39142</v>
      </c>
      <c r="D25" s="26"/>
      <c r="E25" s="52">
        <f t="shared" si="0"/>
        <v>0</v>
      </c>
      <c r="F25" s="26">
        <v>0</v>
      </c>
      <c r="G25" s="26">
        <v>0</v>
      </c>
      <c r="H25" s="26">
        <f t="shared" si="7"/>
        <v>0</v>
      </c>
      <c r="I25" s="27">
        <v>39753</v>
      </c>
      <c r="J25" s="26"/>
      <c r="K25" s="17" t="str">
        <f t="shared" si="6"/>
        <v/>
      </c>
      <c r="L25" s="17"/>
      <c r="M25" s="3" t="s">
        <v>44</v>
      </c>
      <c r="N25" s="14">
        <f t="shared" si="2"/>
        <v>0</v>
      </c>
      <c r="O25" s="28">
        <f t="shared" si="3"/>
        <v>0</v>
      </c>
      <c r="P25" s="3" t="str">
        <f t="shared" si="4"/>
        <v>Car Accident</v>
      </c>
    </row>
    <row r="26" spans="1:16" x14ac:dyDescent="0.45">
      <c r="A26" s="25" t="s">
        <v>43</v>
      </c>
      <c r="B26" s="25" t="s">
        <v>64</v>
      </c>
      <c r="C26" s="70">
        <v>39142</v>
      </c>
      <c r="D26" s="51">
        <v>112</v>
      </c>
      <c r="E26" s="52">
        <f t="shared" si="0"/>
        <v>112</v>
      </c>
      <c r="F26" s="26">
        <v>112</v>
      </c>
      <c r="G26" s="26">
        <v>0</v>
      </c>
      <c r="H26" s="26">
        <f t="shared" si="7"/>
        <v>0</v>
      </c>
      <c r="I26" s="27">
        <v>43160</v>
      </c>
      <c r="J26" s="26"/>
      <c r="K26" s="17" t="str">
        <f t="shared" si="6"/>
        <v/>
      </c>
      <c r="L26" s="17"/>
      <c r="M26" s="3" t="s">
        <v>44</v>
      </c>
      <c r="N26" s="14">
        <f t="shared" si="2"/>
        <v>0</v>
      </c>
      <c r="O26" s="28">
        <f t="shared" si="3"/>
        <v>0</v>
      </c>
      <c r="P26" s="3" t="str">
        <f t="shared" si="4"/>
        <v>Car Accident</v>
      </c>
    </row>
    <row r="27" spans="1:16" s="43" customFormat="1" x14ac:dyDescent="0.45">
      <c r="A27" s="25" t="s">
        <v>7</v>
      </c>
      <c r="B27" s="25" t="s">
        <v>21</v>
      </c>
      <c r="C27" s="70">
        <v>36951</v>
      </c>
      <c r="D27" s="51">
        <v>62.77</v>
      </c>
      <c r="E27" s="53">
        <f t="shared" si="0"/>
        <v>62.77</v>
      </c>
      <c r="F27" s="26">
        <v>62.77</v>
      </c>
      <c r="G27" s="26">
        <f>+D27</f>
        <v>62.77</v>
      </c>
      <c r="H27" s="26">
        <f t="shared" si="7"/>
        <v>62.77</v>
      </c>
      <c r="I27" s="25"/>
      <c r="J27" s="26">
        <f>+G27</f>
        <v>62.77</v>
      </c>
      <c r="K27" s="17" t="str">
        <f t="shared" si="6"/>
        <v/>
      </c>
      <c r="L27" s="17"/>
      <c r="M27" s="3" t="s">
        <v>66</v>
      </c>
      <c r="N27" s="14">
        <f t="shared" si="2"/>
        <v>0</v>
      </c>
      <c r="O27" s="42">
        <f t="shared" si="3"/>
        <v>0</v>
      </c>
      <c r="P27" s="3" t="str">
        <f t="shared" si="4"/>
        <v/>
      </c>
    </row>
    <row r="28" spans="1:16" x14ac:dyDescent="0.45">
      <c r="A28" s="8" t="s">
        <v>35</v>
      </c>
      <c r="B28" s="8" t="s">
        <v>23</v>
      </c>
      <c r="C28" s="71">
        <v>39203</v>
      </c>
      <c r="D28" s="19">
        <v>0</v>
      </c>
      <c r="E28" s="31">
        <v>0</v>
      </c>
      <c r="F28" s="29">
        <v>0</v>
      </c>
      <c r="G28" s="19">
        <v>0</v>
      </c>
      <c r="H28" s="19">
        <f t="shared" si="7"/>
        <v>0</v>
      </c>
      <c r="I28" s="33"/>
      <c r="J28" s="20">
        <v>0</v>
      </c>
      <c r="K28" s="20" t="s">
        <v>33</v>
      </c>
      <c r="L28" s="20"/>
      <c r="M28" s="34" t="s">
        <v>33</v>
      </c>
      <c r="N28" s="31">
        <f t="shared" si="2"/>
        <v>0</v>
      </c>
      <c r="O28" s="28">
        <f t="shared" si="3"/>
        <v>0</v>
      </c>
      <c r="P28" s="3" t="str">
        <f t="shared" si="4"/>
        <v/>
      </c>
    </row>
    <row r="29" spans="1:16" x14ac:dyDescent="0.45">
      <c r="A29" s="10" t="s">
        <v>22</v>
      </c>
      <c r="B29" s="10"/>
      <c r="C29" s="72"/>
      <c r="D29" s="21"/>
      <c r="E29" s="32"/>
      <c r="F29" s="30"/>
      <c r="G29" s="21"/>
      <c r="H29" s="21"/>
      <c r="I29" s="35"/>
      <c r="J29" s="22"/>
      <c r="K29" s="22" t="str">
        <f t="shared" si="6"/>
        <v/>
      </c>
      <c r="L29" s="22"/>
      <c r="M29" s="10"/>
      <c r="N29" s="32"/>
      <c r="O29" s="28">
        <f t="shared" si="3"/>
        <v>0</v>
      </c>
      <c r="P29" s="3" t="str">
        <f t="shared" si="4"/>
        <v/>
      </c>
    </row>
    <row r="30" spans="1:16" x14ac:dyDescent="0.45">
      <c r="A30" s="10" t="s">
        <v>37</v>
      </c>
      <c r="B30" s="10" t="s">
        <v>61</v>
      </c>
      <c r="C30" s="72">
        <v>42078</v>
      </c>
      <c r="D30" s="15">
        <f>2500.32</f>
        <v>2500.3200000000002</v>
      </c>
      <c r="E30" s="32">
        <v>2500.3200000000002</v>
      </c>
      <c r="F30" s="15">
        <f>+E30</f>
        <v>2500.3200000000002</v>
      </c>
      <c r="G30" s="15">
        <f>+F30</f>
        <v>2500.3200000000002</v>
      </c>
      <c r="H30" s="15">
        <f>+G30</f>
        <v>2500.3200000000002</v>
      </c>
      <c r="I30" s="25"/>
      <c r="J30" s="26">
        <v>2800</v>
      </c>
      <c r="K30" s="26">
        <v>2800</v>
      </c>
      <c r="L30" s="26" t="s">
        <v>88</v>
      </c>
      <c r="M30" s="25"/>
      <c r="N30" s="14">
        <f>+J30-G30</f>
        <v>299.67999999999984</v>
      </c>
      <c r="O30" s="28">
        <f t="shared" si="3"/>
        <v>1</v>
      </c>
      <c r="P30" s="3" t="str">
        <f t="shared" si="4"/>
        <v/>
      </c>
    </row>
    <row r="31" spans="1:16" x14ac:dyDescent="0.45">
      <c r="A31" s="10" t="s">
        <v>83</v>
      </c>
      <c r="B31" s="10" t="s">
        <v>48</v>
      </c>
      <c r="C31" s="72">
        <v>42064</v>
      </c>
      <c r="D31" s="21">
        <v>1400</v>
      </c>
      <c r="E31" s="14">
        <f>+D31</f>
        <v>1400</v>
      </c>
      <c r="F31" s="14">
        <f t="shared" ref="F31:H31" si="11">+E31</f>
        <v>1400</v>
      </c>
      <c r="G31" s="14">
        <f t="shared" si="11"/>
        <v>1400</v>
      </c>
      <c r="H31" s="14">
        <f t="shared" si="11"/>
        <v>1400</v>
      </c>
      <c r="I31" s="25"/>
      <c r="J31" s="17">
        <v>2000</v>
      </c>
      <c r="K31" s="17">
        <f t="shared" si="6"/>
        <v>2000</v>
      </c>
      <c r="L31" s="17"/>
      <c r="M31" s="18" t="s">
        <v>84</v>
      </c>
      <c r="N31" s="14">
        <f>+J31-G31</f>
        <v>600</v>
      </c>
      <c r="O31" s="28">
        <f t="shared" si="3"/>
        <v>1</v>
      </c>
      <c r="P31" s="3" t="str">
        <f t="shared" si="4"/>
        <v/>
      </c>
    </row>
    <row r="32" spans="1:16" x14ac:dyDescent="0.45">
      <c r="A32" s="3" t="s">
        <v>24</v>
      </c>
      <c r="B32" s="3" t="s">
        <v>25</v>
      </c>
      <c r="C32" s="73">
        <v>39142</v>
      </c>
      <c r="D32" s="23">
        <v>61</v>
      </c>
      <c r="E32" s="14">
        <f>+D32</f>
        <v>61</v>
      </c>
      <c r="F32" s="15">
        <v>61</v>
      </c>
      <c r="G32" s="15">
        <f>+F32</f>
        <v>61</v>
      </c>
      <c r="H32" s="15">
        <f t="shared" si="7"/>
        <v>61</v>
      </c>
      <c r="I32" s="25"/>
      <c r="J32" s="26">
        <f t="shared" ref="J32" si="12">212.09/1.2</f>
        <v>176.74166666666667</v>
      </c>
      <c r="K32" s="17" t="str">
        <f t="shared" si="6"/>
        <v/>
      </c>
      <c r="L32" s="17"/>
      <c r="M32" s="3" t="s">
        <v>58</v>
      </c>
      <c r="N32" s="14">
        <f>+J32-G32</f>
        <v>115.74166666666667</v>
      </c>
      <c r="O32" s="28">
        <f t="shared" si="3"/>
        <v>0</v>
      </c>
      <c r="P32" s="3" t="str">
        <f t="shared" si="4"/>
        <v/>
      </c>
    </row>
    <row r="33" spans="1:16" x14ac:dyDescent="0.45">
      <c r="A33" s="3" t="s">
        <v>24</v>
      </c>
      <c r="B33" s="3" t="s">
        <v>26</v>
      </c>
      <c r="C33" s="73">
        <v>39142</v>
      </c>
      <c r="D33" s="23">
        <v>79</v>
      </c>
      <c r="E33" s="14">
        <f t="shared" ref="E33" si="13">+D33</f>
        <v>79</v>
      </c>
      <c r="F33" s="15">
        <v>79</v>
      </c>
      <c r="G33" s="15">
        <f>+F33</f>
        <v>79</v>
      </c>
      <c r="H33" s="15">
        <v>0</v>
      </c>
      <c r="I33" s="27">
        <v>43521</v>
      </c>
      <c r="J33" s="26"/>
      <c r="K33" s="17" t="str">
        <f t="shared" si="6"/>
        <v/>
      </c>
      <c r="L33" s="17"/>
      <c r="M33" s="3" t="s">
        <v>91</v>
      </c>
      <c r="N33" s="14">
        <f>+J33-G33</f>
        <v>-79</v>
      </c>
      <c r="O33" s="28">
        <f t="shared" si="3"/>
        <v>0</v>
      </c>
      <c r="P33" s="3" t="str">
        <f t="shared" si="4"/>
        <v>Burnt out</v>
      </c>
    </row>
    <row r="34" spans="1:16" x14ac:dyDescent="0.45">
      <c r="A34" s="3" t="s">
        <v>62</v>
      </c>
      <c r="B34" s="3" t="s">
        <v>63</v>
      </c>
      <c r="C34" s="73">
        <v>42663</v>
      </c>
      <c r="D34" s="15">
        <f>(599+80)/1.2</f>
        <v>565.83333333333337</v>
      </c>
      <c r="E34" s="14">
        <v>0</v>
      </c>
      <c r="F34" s="41">
        <f>+D34</f>
        <v>565.83333333333337</v>
      </c>
      <c r="G34" s="15">
        <f>+F34</f>
        <v>565.83333333333337</v>
      </c>
      <c r="H34" s="26">
        <f>+G34</f>
        <v>565.83333333333337</v>
      </c>
      <c r="I34" s="25"/>
      <c r="J34" s="26">
        <v>600</v>
      </c>
      <c r="K34" s="26">
        <f t="shared" si="6"/>
        <v>600</v>
      </c>
      <c r="L34" s="26" t="s">
        <v>90</v>
      </c>
      <c r="M34" s="3" t="s">
        <v>68</v>
      </c>
      <c r="N34" s="14"/>
      <c r="O34" s="28">
        <f t="shared" si="3"/>
        <v>1</v>
      </c>
      <c r="P34" s="3" t="str">
        <f t="shared" si="4"/>
        <v/>
      </c>
    </row>
    <row r="35" spans="1:16" x14ac:dyDescent="0.45">
      <c r="A35" s="3" t="s">
        <v>89</v>
      </c>
      <c r="B35" s="3" t="s">
        <v>63</v>
      </c>
      <c r="C35" s="73">
        <v>42663</v>
      </c>
      <c r="D35" s="15">
        <f>59.99/1.2</f>
        <v>49.991666666666667</v>
      </c>
      <c r="E35" s="14">
        <v>0</v>
      </c>
      <c r="F35" s="41">
        <f>+D35</f>
        <v>49.991666666666667</v>
      </c>
      <c r="G35" s="15">
        <f>+F35</f>
        <v>49.991666666666667</v>
      </c>
      <c r="H35" s="26">
        <f>+G35</f>
        <v>49.991666666666667</v>
      </c>
      <c r="I35" s="25"/>
      <c r="J35" s="26">
        <v>49.99</v>
      </c>
      <c r="K35" s="26" t="str">
        <f t="shared" si="6"/>
        <v/>
      </c>
      <c r="L35" s="26"/>
      <c r="M35" s="3" t="s">
        <v>68</v>
      </c>
      <c r="N35" s="14"/>
      <c r="O35" s="28">
        <f t="shared" si="3"/>
        <v>0</v>
      </c>
      <c r="P35" s="3" t="str">
        <f t="shared" si="4"/>
        <v/>
      </c>
    </row>
    <row r="36" spans="1:16" x14ac:dyDescent="0.45">
      <c r="A36" s="5" t="s">
        <v>46</v>
      </c>
      <c r="B36" s="5" t="s">
        <v>36</v>
      </c>
      <c r="C36" s="73">
        <v>42845</v>
      </c>
      <c r="D36" s="15">
        <f>687.26+92.62</f>
        <v>779.88</v>
      </c>
      <c r="E36" s="14">
        <v>0</v>
      </c>
      <c r="F36" s="15">
        <v>0</v>
      </c>
      <c r="G36" s="15">
        <f>+D36</f>
        <v>779.88</v>
      </c>
      <c r="H36" s="15">
        <f t="shared" si="7"/>
        <v>779.88</v>
      </c>
      <c r="I36" s="25"/>
      <c r="J36" s="26">
        <v>779.88</v>
      </c>
      <c r="K36" s="26">
        <f t="shared" si="6"/>
        <v>779.88</v>
      </c>
      <c r="L36" s="26" t="s">
        <v>86</v>
      </c>
      <c r="M36" s="3" t="s">
        <v>68</v>
      </c>
      <c r="N36" s="14">
        <f t="shared" ref="N36:N42" si="14">+J36-G36</f>
        <v>0</v>
      </c>
      <c r="O36" s="28">
        <f t="shared" si="3"/>
        <v>1</v>
      </c>
      <c r="P36" s="3" t="str">
        <f t="shared" si="4"/>
        <v/>
      </c>
    </row>
    <row r="37" spans="1:16" x14ac:dyDescent="0.45">
      <c r="A37" s="5" t="s">
        <v>28</v>
      </c>
      <c r="B37" s="5" t="s">
        <v>29</v>
      </c>
      <c r="C37" s="73">
        <v>43312</v>
      </c>
      <c r="D37" s="15">
        <f>8308.88-20</f>
        <v>8288.8799999999992</v>
      </c>
      <c r="E37" s="14">
        <v>0</v>
      </c>
      <c r="F37" s="15">
        <v>0</v>
      </c>
      <c r="G37" s="15">
        <f>+D37</f>
        <v>8288.8799999999992</v>
      </c>
      <c r="H37" s="15">
        <f t="shared" si="7"/>
        <v>8288.8799999999992</v>
      </c>
      <c r="I37" s="25"/>
      <c r="J37" s="26">
        <f>+D37</f>
        <v>8288.8799999999992</v>
      </c>
      <c r="K37" s="17"/>
      <c r="L37" s="17"/>
      <c r="M37" s="25" t="s">
        <v>59</v>
      </c>
      <c r="N37" s="14">
        <f t="shared" si="14"/>
        <v>0</v>
      </c>
      <c r="O37" s="28">
        <v>0</v>
      </c>
      <c r="P37" s="3" t="str">
        <f t="shared" si="4"/>
        <v/>
      </c>
    </row>
    <row r="38" spans="1:16" x14ac:dyDescent="0.45">
      <c r="A38" s="5" t="s">
        <v>15</v>
      </c>
      <c r="B38" s="5" t="s">
        <v>10</v>
      </c>
      <c r="C38" s="73">
        <v>43160</v>
      </c>
      <c r="D38" s="15">
        <v>176.74166666666667</v>
      </c>
      <c r="E38" s="14">
        <v>0</v>
      </c>
      <c r="F38" s="15">
        <v>0</v>
      </c>
      <c r="G38" s="15">
        <v>176.74166666666667</v>
      </c>
      <c r="H38" s="15">
        <v>176.74166666666667</v>
      </c>
      <c r="I38" s="25"/>
      <c r="J38" s="26">
        <f>+G38</f>
        <v>176.74166666666667</v>
      </c>
      <c r="K38" s="17" t="str">
        <f t="shared" si="6"/>
        <v/>
      </c>
      <c r="L38" s="17"/>
      <c r="M38" s="25" t="s">
        <v>58</v>
      </c>
      <c r="N38" s="14">
        <f t="shared" si="14"/>
        <v>0</v>
      </c>
      <c r="O38" s="28">
        <f t="shared" si="3"/>
        <v>0</v>
      </c>
      <c r="P38" s="3" t="str">
        <f t="shared" si="4"/>
        <v/>
      </c>
    </row>
    <row r="39" spans="1:16" x14ac:dyDescent="0.45">
      <c r="A39" s="3" t="s">
        <v>47</v>
      </c>
      <c r="B39" s="3" t="s">
        <v>18</v>
      </c>
      <c r="C39" s="73">
        <v>43251</v>
      </c>
      <c r="D39" s="15">
        <v>86.52</v>
      </c>
      <c r="E39" s="14">
        <v>0</v>
      </c>
      <c r="F39" s="15">
        <v>0</v>
      </c>
      <c r="G39" s="15">
        <v>0</v>
      </c>
      <c r="H39" s="15">
        <f>+D39</f>
        <v>86.52</v>
      </c>
      <c r="I39" s="25"/>
      <c r="J39" s="26">
        <f>+D39</f>
        <v>86.52</v>
      </c>
      <c r="K39" s="17" t="str">
        <f t="shared" si="6"/>
        <v/>
      </c>
      <c r="L39" s="17"/>
      <c r="M39" s="25" t="s">
        <v>59</v>
      </c>
      <c r="N39" s="14">
        <f t="shared" si="14"/>
        <v>86.52</v>
      </c>
      <c r="O39" s="28">
        <f t="shared" si="3"/>
        <v>0</v>
      </c>
      <c r="P39" s="3" t="str">
        <f t="shared" si="4"/>
        <v/>
      </c>
    </row>
    <row r="40" spans="1:16" x14ac:dyDescent="0.45">
      <c r="A40" s="5" t="s">
        <v>15</v>
      </c>
      <c r="B40" s="5" t="s">
        <v>34</v>
      </c>
      <c r="C40" s="73">
        <v>43398</v>
      </c>
      <c r="D40" s="15">
        <f>212.09/1.2</f>
        <v>176.74166666666667</v>
      </c>
      <c r="E40" s="14">
        <v>0</v>
      </c>
      <c r="F40" s="15">
        <v>0</v>
      </c>
      <c r="G40" s="15">
        <v>0</v>
      </c>
      <c r="H40" s="15">
        <f>+D40</f>
        <v>176.74166666666667</v>
      </c>
      <c r="I40" s="25"/>
      <c r="J40" s="15">
        <f>+D40</f>
        <v>176.74166666666667</v>
      </c>
      <c r="K40" s="17" t="str">
        <f t="shared" si="6"/>
        <v/>
      </c>
      <c r="L40" s="17"/>
      <c r="M40" s="25" t="s">
        <v>58</v>
      </c>
      <c r="N40" s="14">
        <f t="shared" si="14"/>
        <v>176.74166666666667</v>
      </c>
      <c r="O40" s="28">
        <f t="shared" si="3"/>
        <v>0</v>
      </c>
      <c r="P40" s="3" t="str">
        <f t="shared" si="4"/>
        <v/>
      </c>
    </row>
    <row r="41" spans="1:16" x14ac:dyDescent="0.45">
      <c r="A41" s="5" t="s">
        <v>38</v>
      </c>
      <c r="B41" s="5" t="s">
        <v>5</v>
      </c>
      <c r="C41" s="73">
        <v>43398</v>
      </c>
      <c r="D41" s="15">
        <f>1291.42*0.5</f>
        <v>645.71</v>
      </c>
      <c r="E41" s="14">
        <v>0</v>
      </c>
      <c r="F41" s="15">
        <v>0</v>
      </c>
      <c r="G41" s="15">
        <v>0</v>
      </c>
      <c r="H41" s="15">
        <f>+D41</f>
        <v>645.71</v>
      </c>
      <c r="I41" s="25"/>
      <c r="J41" s="15">
        <f>+D41</f>
        <v>645.71</v>
      </c>
      <c r="K41" s="26">
        <f t="shared" si="6"/>
        <v>645.71</v>
      </c>
      <c r="L41" s="26" t="s">
        <v>86</v>
      </c>
      <c r="M41" s="25" t="s">
        <v>68</v>
      </c>
      <c r="N41" s="14">
        <f t="shared" si="14"/>
        <v>645.71</v>
      </c>
      <c r="O41" s="28">
        <f t="shared" si="3"/>
        <v>1</v>
      </c>
      <c r="P41" s="3" t="str">
        <f t="shared" si="4"/>
        <v/>
      </c>
    </row>
    <row r="42" spans="1:16" x14ac:dyDescent="0.45">
      <c r="A42" s="5" t="s">
        <v>38</v>
      </c>
      <c r="B42" s="5" t="s">
        <v>5</v>
      </c>
      <c r="C42" s="73">
        <f>+C41</f>
        <v>43398</v>
      </c>
      <c r="D42" s="15">
        <f>+D41</f>
        <v>645.71</v>
      </c>
      <c r="E42" s="14">
        <v>0</v>
      </c>
      <c r="F42" s="15">
        <v>0</v>
      </c>
      <c r="G42" s="15">
        <v>0</v>
      </c>
      <c r="H42" s="15">
        <f>+D42</f>
        <v>645.71</v>
      </c>
      <c r="I42" s="25"/>
      <c r="J42" s="15">
        <f>+D42</f>
        <v>645.71</v>
      </c>
      <c r="K42" s="26">
        <f t="shared" si="6"/>
        <v>645.71</v>
      </c>
      <c r="L42" s="26" t="s">
        <v>86</v>
      </c>
      <c r="M42" s="25" t="s">
        <v>68</v>
      </c>
      <c r="N42" s="14">
        <f t="shared" si="14"/>
        <v>645.71</v>
      </c>
      <c r="O42" s="28">
        <f t="shared" si="3"/>
        <v>1</v>
      </c>
      <c r="P42" s="3" t="str">
        <f t="shared" si="4"/>
        <v/>
      </c>
    </row>
    <row r="43" spans="1:16" x14ac:dyDescent="0.45">
      <c r="A43" s="5" t="s">
        <v>100</v>
      </c>
      <c r="B43" s="5" t="s">
        <v>101</v>
      </c>
      <c r="C43" s="73">
        <v>40861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5"/>
      <c r="J43" s="15"/>
      <c r="K43" s="26"/>
      <c r="L43" s="26"/>
      <c r="M43" s="25"/>
      <c r="N43" s="14"/>
      <c r="O43" s="28"/>
      <c r="P43" s="3"/>
    </row>
    <row r="44" spans="1:16" x14ac:dyDescent="0.45">
      <c r="C44" s="2" t="s">
        <v>30</v>
      </c>
      <c r="D44" s="15"/>
      <c r="E44" s="15">
        <f>SUM(E4:E43)</f>
        <v>16378.409999999998</v>
      </c>
      <c r="F44" s="15">
        <f t="shared" ref="F44:H44" si="15">SUM(F4:F43)</f>
        <v>16990.264999999996</v>
      </c>
      <c r="G44" s="15">
        <f t="shared" si="15"/>
        <v>25377.73666666666</v>
      </c>
      <c r="H44" s="15">
        <f t="shared" si="15"/>
        <v>25945.128333333327</v>
      </c>
      <c r="I44" s="3"/>
      <c r="J44" s="15">
        <f>SUM(J4:J42)</f>
        <v>30864.183333333331</v>
      </c>
      <c r="K44" s="15">
        <f>SUM(K4:K42)</f>
        <v>20049.32</v>
      </c>
      <c r="L44" s="15"/>
      <c r="M44" s="15"/>
      <c r="N44" s="15">
        <f>SUM(N4:N42)</f>
        <v>5452.2816666666668</v>
      </c>
      <c r="O44" s="6"/>
      <c r="P44" s="3" t="str">
        <f t="shared" si="4"/>
        <v/>
      </c>
    </row>
    <row r="45" spans="1:16" x14ac:dyDescent="0.45">
      <c r="E45" s="6">
        <v>15729</v>
      </c>
      <c r="F45" s="6">
        <v>16529</v>
      </c>
      <c r="G45" s="6">
        <v>25353</v>
      </c>
      <c r="H45" s="6"/>
      <c r="K45" s="11">
        <f>+K17</f>
        <v>6181.2</v>
      </c>
      <c r="L45" t="s">
        <v>87</v>
      </c>
    </row>
    <row r="46" spans="1:16" x14ac:dyDescent="0.45">
      <c r="C46" t="s">
        <v>97</v>
      </c>
      <c r="D46" s="69">
        <v>43190</v>
      </c>
      <c r="E46" s="11">
        <f>+E44-E45</f>
        <v>649.40999999999804</v>
      </c>
      <c r="F46" s="11">
        <f>+F44-F45</f>
        <v>461.26499999999578</v>
      </c>
      <c r="G46" s="11">
        <f>+G44-G45</f>
        <v>24.736666666660312</v>
      </c>
      <c r="H46" s="11">
        <f>+H44-G45</f>
        <v>592.12833333332674</v>
      </c>
      <c r="K46" s="11">
        <f>+K31</f>
        <v>2000</v>
      </c>
      <c r="L46" s="11" t="s">
        <v>94</v>
      </c>
      <c r="M46" s="11"/>
    </row>
    <row r="47" spans="1:16" x14ac:dyDescent="0.45">
      <c r="A47" s="12"/>
      <c r="F47" s="11"/>
      <c r="G47" s="11"/>
      <c r="H47" s="11"/>
      <c r="K47" s="11">
        <f>+K44-K45-K46-K48</f>
        <v>11088.24</v>
      </c>
      <c r="L47" s="11" t="s">
        <v>86</v>
      </c>
      <c r="M47" s="11"/>
    </row>
    <row r="48" spans="1:16" x14ac:dyDescent="0.45">
      <c r="F48" s="11"/>
      <c r="G48" s="11"/>
      <c r="H48" s="11"/>
      <c r="K48" s="24">
        <f>+K36</f>
        <v>779.88</v>
      </c>
      <c r="L48" s="11" t="s">
        <v>93</v>
      </c>
    </row>
    <row r="49" spans="6:13" x14ac:dyDescent="0.45">
      <c r="F49" s="6"/>
      <c r="G49" s="11"/>
      <c r="H49" s="11"/>
      <c r="K49" s="11">
        <f>SUM(K45:K48)</f>
        <v>20049.32</v>
      </c>
      <c r="L49" s="44" t="s">
        <v>54</v>
      </c>
    </row>
    <row r="50" spans="6:13" x14ac:dyDescent="0.45">
      <c r="F50" s="6"/>
      <c r="G50" s="11"/>
      <c r="H50" s="11"/>
      <c r="J50" s="44"/>
    </row>
    <row r="51" spans="6:13" x14ac:dyDescent="0.45">
      <c r="M51" s="11"/>
    </row>
    <row r="52" spans="6:13" x14ac:dyDescent="0.45">
      <c r="M52" s="11"/>
    </row>
    <row r="53" spans="6:13" x14ac:dyDescent="0.45">
      <c r="M53" s="11"/>
    </row>
    <row r="54" spans="6:13" x14ac:dyDescent="0.45">
      <c r="M54" s="11"/>
    </row>
    <row r="60" spans="6:13" x14ac:dyDescent="0.45">
      <c r="M60" s="11"/>
    </row>
    <row r="61" spans="6:13" x14ac:dyDescent="0.45">
      <c r="M61" s="11"/>
    </row>
    <row r="62" spans="6:13" x14ac:dyDescent="0.45">
      <c r="M62" s="11"/>
    </row>
    <row r="63" spans="6:13" x14ac:dyDescent="0.45">
      <c r="M63" s="11"/>
    </row>
    <row r="64" spans="6:13" x14ac:dyDescent="0.45">
      <c r="M64" s="11"/>
    </row>
    <row r="68" spans="9:13" x14ac:dyDescent="0.45">
      <c r="M68" s="11"/>
    </row>
    <row r="71" spans="9:13" x14ac:dyDescent="0.45">
      <c r="I71" s="11"/>
    </row>
    <row r="73" spans="9:13" x14ac:dyDescent="0.45">
      <c r="M73" s="11"/>
    </row>
  </sheetData>
  <pageMargins left="0.70866141732283472" right="0.70866141732283472" top="0.74803149606299213" bottom="0.74803149606299213" header="0" footer="0.31496062992125984"/>
  <pageSetup paperSize="9" scale="73" orientation="landscape" horizontalDpi="4294967293" verticalDpi="4294967293" r:id="rId1"/>
  <rowBreaks count="1" manualBreakCount="1">
    <brk id="4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workbookViewId="0">
      <selection activeCell="B3" sqref="B3:E22"/>
    </sheetView>
  </sheetViews>
  <sheetFormatPr defaultRowHeight="14.25" x14ac:dyDescent="0.45"/>
  <cols>
    <col min="4" max="4" width="21" customWidth="1"/>
    <col min="5" max="5" width="11.59765625" bestFit="1" customWidth="1"/>
  </cols>
  <sheetData>
    <row r="3" spans="2:5" x14ac:dyDescent="0.45">
      <c r="B3" s="62" t="s">
        <v>49</v>
      </c>
      <c r="C3" s="63"/>
      <c r="D3" s="64"/>
      <c r="E3" s="65">
        <f>+'Asset Register'!G45</f>
        <v>25353</v>
      </c>
    </row>
    <row r="4" spans="2:5" x14ac:dyDescent="0.45">
      <c r="B4" s="54"/>
      <c r="C4" s="55"/>
      <c r="D4" s="55"/>
      <c r="E4" s="56"/>
    </row>
    <row r="5" spans="2:5" x14ac:dyDescent="0.45">
      <c r="B5" s="60" t="s">
        <v>50</v>
      </c>
      <c r="C5" s="55"/>
      <c r="D5" s="55"/>
      <c r="E5" s="56"/>
    </row>
    <row r="6" spans="2:5" x14ac:dyDescent="0.45">
      <c r="B6" s="54" t="s">
        <v>51</v>
      </c>
      <c r="C6" s="55" t="s">
        <v>52</v>
      </c>
      <c r="D6" s="55"/>
      <c r="E6" s="57">
        <f>+'Asset Register'!H40</f>
        <v>176.74166666666667</v>
      </c>
    </row>
    <row r="7" spans="2:5" x14ac:dyDescent="0.45">
      <c r="B7" s="54" t="s">
        <v>51</v>
      </c>
      <c r="C7" s="55" t="s">
        <v>53</v>
      </c>
      <c r="D7" s="55"/>
      <c r="E7" s="58">
        <f>+'Asset Register'!H39</f>
        <v>86.52</v>
      </c>
    </row>
    <row r="8" spans="2:5" x14ac:dyDescent="0.45">
      <c r="B8" s="54" t="str">
        <f>+'Asset Register'!A41</f>
        <v>Remembrance Bench</v>
      </c>
      <c r="C8" s="55" t="s">
        <v>55</v>
      </c>
      <c r="D8" s="55"/>
      <c r="E8" s="57">
        <f>+'Asset Register'!H41</f>
        <v>645.71</v>
      </c>
    </row>
    <row r="9" spans="2:5" x14ac:dyDescent="0.45">
      <c r="B9" s="60" t="str">
        <f>+'Asset Register'!A42</f>
        <v>Remembrance Bench</v>
      </c>
      <c r="C9" s="61" t="s">
        <v>56</v>
      </c>
      <c r="D9" s="55"/>
      <c r="E9" s="59">
        <f>+'Asset Register'!H42</f>
        <v>645.71</v>
      </c>
    </row>
    <row r="10" spans="2:5" x14ac:dyDescent="0.45">
      <c r="B10" s="54" t="s">
        <v>54</v>
      </c>
      <c r="C10" s="55"/>
      <c r="D10" s="55"/>
      <c r="E10" s="57">
        <f>SUM(E6:E9)</f>
        <v>1554.6816666666668</v>
      </c>
    </row>
    <row r="11" spans="2:5" x14ac:dyDescent="0.45">
      <c r="B11" s="54"/>
      <c r="C11" s="55"/>
      <c r="D11" s="55"/>
      <c r="E11" s="56"/>
    </row>
    <row r="12" spans="2:5" x14ac:dyDescent="0.45">
      <c r="B12" s="60" t="s">
        <v>74</v>
      </c>
      <c r="C12" s="61"/>
      <c r="D12" s="55"/>
      <c r="E12" s="56"/>
    </row>
    <row r="13" spans="2:5" x14ac:dyDescent="0.45">
      <c r="B13" s="54" t="s">
        <v>73</v>
      </c>
      <c r="C13" s="55" t="s">
        <v>18</v>
      </c>
      <c r="D13" s="55"/>
      <c r="E13" s="58">
        <f>-'Asset Register'!G20</f>
        <v>-97</v>
      </c>
    </row>
    <row r="14" spans="2:5" x14ac:dyDescent="0.45">
      <c r="B14" s="54" t="s">
        <v>92</v>
      </c>
      <c r="C14" s="55" t="s">
        <v>26</v>
      </c>
      <c r="D14" s="55"/>
      <c r="E14" s="58">
        <f>-'Asset Register'!G33</f>
        <v>-79</v>
      </c>
    </row>
    <row r="15" spans="2:5" x14ac:dyDescent="0.45">
      <c r="B15" s="60" t="s">
        <v>99</v>
      </c>
      <c r="C15" s="61"/>
      <c r="D15" s="55"/>
      <c r="E15" s="59">
        <f>-'Asset Register'!G4</f>
        <v>-811.29</v>
      </c>
    </row>
    <row r="16" spans="2:5" x14ac:dyDescent="0.45">
      <c r="B16" s="54" t="s">
        <v>54</v>
      </c>
      <c r="C16" s="55"/>
      <c r="D16" s="55"/>
      <c r="E16" s="57">
        <f>SUM(E13:E15)</f>
        <v>-987.29</v>
      </c>
    </row>
    <row r="17" spans="2:5" x14ac:dyDescent="0.45">
      <c r="B17" s="54"/>
      <c r="C17" s="55"/>
      <c r="D17" s="55"/>
      <c r="E17" s="56"/>
    </row>
    <row r="18" spans="2:5" x14ac:dyDescent="0.45">
      <c r="B18" s="54" t="s">
        <v>75</v>
      </c>
      <c r="C18" s="55"/>
      <c r="D18" s="55"/>
      <c r="E18" s="57">
        <f>+'Asset Register'!G46</f>
        <v>24.736666666660312</v>
      </c>
    </row>
    <row r="19" spans="2:5" x14ac:dyDescent="0.45">
      <c r="B19" s="54"/>
      <c r="C19" s="55"/>
      <c r="D19" s="55"/>
      <c r="E19" s="57"/>
    </row>
    <row r="20" spans="2:5" x14ac:dyDescent="0.45">
      <c r="B20" s="54" t="s">
        <v>76</v>
      </c>
      <c r="C20" s="55"/>
      <c r="D20" s="55"/>
      <c r="E20" s="57">
        <f>+E18+E16+E10</f>
        <v>592.12833333332719</v>
      </c>
    </row>
    <row r="21" spans="2:5" x14ac:dyDescent="0.45">
      <c r="B21" s="54"/>
      <c r="C21" s="55"/>
      <c r="D21" s="55"/>
      <c r="E21" s="56"/>
    </row>
    <row r="22" spans="2:5" x14ac:dyDescent="0.45">
      <c r="B22" s="66" t="s">
        <v>57</v>
      </c>
      <c r="C22" s="67"/>
      <c r="D22" s="67"/>
      <c r="E22" s="68">
        <f>+E3+E10+E16+E18</f>
        <v>25945.128333333327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topLeftCell="D1" workbookViewId="0">
      <selection activeCell="Q7" sqref="Q7"/>
    </sheetView>
  </sheetViews>
  <sheetFormatPr defaultRowHeight="14.25" x14ac:dyDescent="0.45"/>
  <cols>
    <col min="1" max="1" width="36.73046875" customWidth="1"/>
    <col min="2" max="2" width="31.73046875" bestFit="1" customWidth="1"/>
    <col min="3" max="3" width="11.73046875" customWidth="1"/>
    <col min="4" max="4" width="11.86328125" style="6" customWidth="1"/>
    <col min="5" max="5" width="12.1328125" hidden="1" customWidth="1"/>
    <col min="6" max="6" width="12.73046875" hidden="1" customWidth="1"/>
    <col min="7" max="7" width="13.265625" hidden="1" customWidth="1"/>
    <col min="8" max="8" width="12.73046875" customWidth="1"/>
    <col min="9" max="9" width="13.1328125" customWidth="1"/>
    <col min="10" max="12" width="14.86328125" customWidth="1"/>
    <col min="13" max="13" width="15.3984375" customWidth="1"/>
    <col min="14" max="14" width="11.1328125" bestFit="1" customWidth="1"/>
    <col min="15" max="15" width="10.59765625" hidden="1" customWidth="1"/>
  </cols>
  <sheetData>
    <row r="1" spans="1:15" x14ac:dyDescent="0.45">
      <c r="A1" s="1" t="s">
        <v>95</v>
      </c>
      <c r="B1" s="1" t="s">
        <v>77</v>
      </c>
      <c r="H1" s="1"/>
    </row>
    <row r="2" spans="1:15" ht="28.5" x14ac:dyDescent="0.45">
      <c r="A2" s="39" t="s">
        <v>1</v>
      </c>
      <c r="B2" s="39" t="s">
        <v>2</v>
      </c>
      <c r="C2" s="36" t="s">
        <v>3</v>
      </c>
      <c r="D2" s="40" t="s">
        <v>78</v>
      </c>
      <c r="E2" s="37" t="s">
        <v>39</v>
      </c>
      <c r="F2" s="37" t="s">
        <v>39</v>
      </c>
      <c r="G2" s="37" t="s">
        <v>39</v>
      </c>
      <c r="H2" s="37" t="s">
        <v>39</v>
      </c>
      <c r="I2" s="37" t="s">
        <v>31</v>
      </c>
      <c r="J2" s="37" t="s">
        <v>69</v>
      </c>
      <c r="K2" s="37" t="s">
        <v>70</v>
      </c>
      <c r="L2" s="37" t="s">
        <v>85</v>
      </c>
      <c r="M2" s="37" t="s">
        <v>72</v>
      </c>
      <c r="N2" s="38" t="s">
        <v>60</v>
      </c>
    </row>
    <row r="3" spans="1:15" x14ac:dyDescent="0.45">
      <c r="A3" s="45"/>
      <c r="B3" s="45"/>
      <c r="C3" s="45"/>
      <c r="D3" s="46"/>
      <c r="E3" s="47">
        <v>42460</v>
      </c>
      <c r="F3" s="48">
        <v>42825</v>
      </c>
      <c r="G3" s="48">
        <v>43190</v>
      </c>
      <c r="H3" s="48">
        <v>43555</v>
      </c>
      <c r="I3" s="25"/>
      <c r="J3" s="49">
        <v>43555</v>
      </c>
      <c r="K3" s="16">
        <f>+J3</f>
        <v>43555</v>
      </c>
      <c r="L3" s="16"/>
      <c r="M3" s="3"/>
      <c r="N3" s="3" t="s">
        <v>71</v>
      </c>
    </row>
    <row r="4" spans="1:15" x14ac:dyDescent="0.45">
      <c r="A4" s="25" t="s">
        <v>4</v>
      </c>
      <c r="B4" s="25" t="s">
        <v>5</v>
      </c>
      <c r="C4" s="50">
        <v>27089</v>
      </c>
      <c r="D4" s="51">
        <v>811.29</v>
      </c>
      <c r="E4" s="52">
        <f t="shared" ref="E4:E27" si="0">+D4</f>
        <v>811.29</v>
      </c>
      <c r="F4" s="26">
        <v>811.29</v>
      </c>
      <c r="G4" s="26">
        <f t="shared" ref="G4:G11" si="1">+D4</f>
        <v>811.29</v>
      </c>
      <c r="H4" s="26">
        <v>0</v>
      </c>
      <c r="I4" s="25" t="s">
        <v>96</v>
      </c>
      <c r="J4" s="26">
        <v>0</v>
      </c>
      <c r="K4" s="26" t="str">
        <f>IF(J4&gt;250,J4,"")</f>
        <v/>
      </c>
      <c r="L4" s="26" t="s">
        <v>86</v>
      </c>
      <c r="M4" s="3" t="s">
        <v>44</v>
      </c>
      <c r="N4" s="14">
        <f t="shared" ref="N4:N28" si="2">+J4-G4</f>
        <v>-811.29</v>
      </c>
      <c r="O4" s="28">
        <f>IF(J4&gt;250,1,0)</f>
        <v>0</v>
      </c>
    </row>
    <row r="5" spans="1:15" x14ac:dyDescent="0.45">
      <c r="A5" s="25" t="s">
        <v>4</v>
      </c>
      <c r="B5" s="25" t="s">
        <v>6</v>
      </c>
      <c r="C5" s="50">
        <v>27089</v>
      </c>
      <c r="D5" s="51">
        <f>+D4</f>
        <v>811.29</v>
      </c>
      <c r="E5" s="52">
        <f t="shared" si="0"/>
        <v>811.29</v>
      </c>
      <c r="F5" s="26">
        <v>811.29</v>
      </c>
      <c r="G5" s="26">
        <f t="shared" si="1"/>
        <v>811.29</v>
      </c>
      <c r="H5" s="26">
        <f>+G5</f>
        <v>811.29</v>
      </c>
      <c r="I5" s="25"/>
      <c r="J5" s="26">
        <f>6118.8*0.5</f>
        <v>3059.4</v>
      </c>
      <c r="K5" s="26">
        <f>IF(J5&gt;250,J5,"")</f>
        <v>3059.4</v>
      </c>
      <c r="L5" s="26" t="str">
        <f>+L4</f>
        <v>Street Furniture</v>
      </c>
      <c r="M5" s="3" t="s">
        <v>65</v>
      </c>
      <c r="N5" s="14">
        <f t="shared" si="2"/>
        <v>2248.11</v>
      </c>
      <c r="O5" s="28">
        <f t="shared" ref="O5:O42" si="3">IF(J5&gt;250,1,0)</f>
        <v>1</v>
      </c>
    </row>
    <row r="6" spans="1:15" s="43" customFormat="1" x14ac:dyDescent="0.45">
      <c r="A6" s="25" t="s">
        <v>7</v>
      </c>
      <c r="B6" s="25" t="s">
        <v>8</v>
      </c>
      <c r="C6" s="50">
        <v>36951</v>
      </c>
      <c r="D6" s="51">
        <v>62.77</v>
      </c>
      <c r="E6" s="53">
        <f t="shared" si="0"/>
        <v>62.77</v>
      </c>
      <c r="F6" s="26">
        <v>62.77</v>
      </c>
      <c r="G6" s="26">
        <f>+D6</f>
        <v>62.77</v>
      </c>
      <c r="H6" s="26">
        <f t="shared" ref="H6:H37" si="4">+G6</f>
        <v>62.77</v>
      </c>
      <c r="I6" s="25"/>
      <c r="J6" s="26">
        <f>+G6</f>
        <v>62.77</v>
      </c>
      <c r="K6" s="17" t="str">
        <f t="shared" ref="K6:K42" si="5">IF(J6&gt;250,J6,"")</f>
        <v/>
      </c>
      <c r="L6" s="17"/>
      <c r="M6" s="3" t="s">
        <v>66</v>
      </c>
      <c r="N6" s="52">
        <f t="shared" si="2"/>
        <v>0</v>
      </c>
      <c r="O6" s="42">
        <f t="shared" si="3"/>
        <v>0</v>
      </c>
    </row>
    <row r="7" spans="1:15" x14ac:dyDescent="0.45">
      <c r="A7" s="25" t="s">
        <v>9</v>
      </c>
      <c r="B7" s="25" t="s">
        <v>5</v>
      </c>
      <c r="C7" s="50">
        <v>38596</v>
      </c>
      <c r="D7" s="51">
        <v>162.97</v>
      </c>
      <c r="E7" s="52">
        <f t="shared" si="0"/>
        <v>162.97</v>
      </c>
      <c r="F7" s="26">
        <v>162.97999999999999</v>
      </c>
      <c r="G7" s="26">
        <f t="shared" si="1"/>
        <v>162.97</v>
      </c>
      <c r="H7" s="26">
        <f t="shared" si="4"/>
        <v>162.97</v>
      </c>
      <c r="I7" s="25"/>
      <c r="J7" s="26">
        <v>250</v>
      </c>
      <c r="K7" s="17" t="str">
        <f t="shared" si="5"/>
        <v/>
      </c>
      <c r="L7" s="17"/>
      <c r="M7" s="3" t="s">
        <v>66</v>
      </c>
      <c r="N7" s="14">
        <f t="shared" si="2"/>
        <v>87.03</v>
      </c>
      <c r="O7" s="28">
        <f t="shared" si="3"/>
        <v>0</v>
      </c>
    </row>
    <row r="8" spans="1:15" x14ac:dyDescent="0.45">
      <c r="A8" s="25" t="s">
        <v>9</v>
      </c>
      <c r="B8" s="25" t="s">
        <v>10</v>
      </c>
      <c r="C8" s="50">
        <v>38869</v>
      </c>
      <c r="D8" s="51">
        <v>162.97999999999999</v>
      </c>
      <c r="E8" s="52">
        <f t="shared" si="0"/>
        <v>162.97999999999999</v>
      </c>
      <c r="F8" s="26">
        <v>159</v>
      </c>
      <c r="G8" s="26">
        <f t="shared" si="1"/>
        <v>162.97999999999999</v>
      </c>
      <c r="H8" s="26">
        <f t="shared" si="4"/>
        <v>162.97999999999999</v>
      </c>
      <c r="I8" s="25"/>
      <c r="J8" s="26">
        <v>250</v>
      </c>
      <c r="K8" s="17" t="str">
        <f t="shared" si="5"/>
        <v/>
      </c>
      <c r="L8" s="17"/>
      <c r="M8" s="3" t="s">
        <v>66</v>
      </c>
      <c r="N8" s="14">
        <f t="shared" si="2"/>
        <v>87.02000000000001</v>
      </c>
      <c r="O8" s="28">
        <f t="shared" si="3"/>
        <v>0</v>
      </c>
    </row>
    <row r="9" spans="1:15" x14ac:dyDescent="0.45">
      <c r="A9" s="25" t="s">
        <v>11</v>
      </c>
      <c r="B9" s="25" t="s">
        <v>5</v>
      </c>
      <c r="C9" s="50">
        <v>38231</v>
      </c>
      <c r="D9" s="51">
        <v>1013.22</v>
      </c>
      <c r="E9" s="52">
        <f t="shared" si="0"/>
        <v>1013.22</v>
      </c>
      <c r="F9" s="26">
        <v>1013.22</v>
      </c>
      <c r="G9" s="26">
        <f t="shared" si="1"/>
        <v>1013.22</v>
      </c>
      <c r="H9" s="26">
        <f t="shared" si="4"/>
        <v>1013.22</v>
      </c>
      <c r="I9" s="25"/>
      <c r="J9" s="26">
        <f>+G9</f>
        <v>1013.22</v>
      </c>
      <c r="K9" s="26">
        <f t="shared" si="5"/>
        <v>1013.22</v>
      </c>
      <c r="L9" s="26">
        <f t="shared" ref="L9:L11" si="6">+L8</f>
        <v>0</v>
      </c>
      <c r="M9" s="3" t="s">
        <v>66</v>
      </c>
      <c r="N9" s="14">
        <f t="shared" si="2"/>
        <v>0</v>
      </c>
      <c r="O9" s="28">
        <f t="shared" si="3"/>
        <v>1</v>
      </c>
    </row>
    <row r="10" spans="1:15" x14ac:dyDescent="0.45">
      <c r="A10" s="25" t="s">
        <v>11</v>
      </c>
      <c r="B10" s="25" t="s">
        <v>64</v>
      </c>
      <c r="C10" s="50">
        <v>38231</v>
      </c>
      <c r="D10" s="51">
        <v>1013.22</v>
      </c>
      <c r="E10" s="52">
        <f t="shared" si="0"/>
        <v>1013.22</v>
      </c>
      <c r="F10" s="26">
        <v>1013.22</v>
      </c>
      <c r="G10" s="26">
        <f t="shared" si="1"/>
        <v>1013.22</v>
      </c>
      <c r="H10" s="26">
        <f t="shared" si="4"/>
        <v>1013.22</v>
      </c>
      <c r="I10" s="25"/>
      <c r="J10" s="26">
        <f>+G10</f>
        <v>1013.22</v>
      </c>
      <c r="K10" s="26">
        <f t="shared" si="5"/>
        <v>1013.22</v>
      </c>
      <c r="L10" s="26">
        <f t="shared" si="6"/>
        <v>0</v>
      </c>
      <c r="M10" s="3" t="s">
        <v>66</v>
      </c>
      <c r="N10" s="14">
        <f t="shared" si="2"/>
        <v>0</v>
      </c>
      <c r="O10" s="28">
        <f t="shared" si="3"/>
        <v>1</v>
      </c>
    </row>
    <row r="11" spans="1:15" x14ac:dyDescent="0.45">
      <c r="A11" s="25" t="s">
        <v>12</v>
      </c>
      <c r="B11" s="25" t="s">
        <v>64</v>
      </c>
      <c r="C11" s="50">
        <v>27089</v>
      </c>
      <c r="D11" s="51">
        <v>1310.98</v>
      </c>
      <c r="E11" s="52">
        <f t="shared" si="0"/>
        <v>1310.98</v>
      </c>
      <c r="F11" s="26">
        <v>1310.98</v>
      </c>
      <c r="G11" s="26">
        <f t="shared" si="1"/>
        <v>1310.98</v>
      </c>
      <c r="H11" s="26">
        <f t="shared" si="4"/>
        <v>1310.98</v>
      </c>
      <c r="I11" s="25"/>
      <c r="J11" s="26">
        <f>+G11</f>
        <v>1310.98</v>
      </c>
      <c r="K11" s="17">
        <f t="shared" si="5"/>
        <v>1310.98</v>
      </c>
      <c r="L11" s="26">
        <f t="shared" si="6"/>
        <v>0</v>
      </c>
      <c r="M11" s="18" t="s">
        <v>33</v>
      </c>
      <c r="N11" s="14">
        <f t="shared" si="2"/>
        <v>0</v>
      </c>
      <c r="O11" s="28">
        <f t="shared" si="3"/>
        <v>1</v>
      </c>
    </row>
    <row r="12" spans="1:15" x14ac:dyDescent="0.45">
      <c r="A12" s="25" t="s">
        <v>79</v>
      </c>
      <c r="B12" s="25" t="s">
        <v>64</v>
      </c>
      <c r="C12" s="50">
        <v>37803</v>
      </c>
      <c r="D12" s="51">
        <v>250</v>
      </c>
      <c r="E12" s="52">
        <f t="shared" si="0"/>
        <v>250</v>
      </c>
      <c r="F12" s="26">
        <v>250</v>
      </c>
      <c r="G12" s="26">
        <v>250</v>
      </c>
      <c r="H12" s="26">
        <f t="shared" si="4"/>
        <v>250</v>
      </c>
      <c r="I12" s="27"/>
      <c r="J12" s="26">
        <v>200</v>
      </c>
      <c r="K12" s="17" t="str">
        <f t="shared" si="5"/>
        <v/>
      </c>
      <c r="L12" s="17"/>
      <c r="M12" s="3" t="s">
        <v>67</v>
      </c>
      <c r="N12" s="14">
        <f t="shared" si="2"/>
        <v>-50</v>
      </c>
      <c r="O12" s="28">
        <f t="shared" si="3"/>
        <v>0</v>
      </c>
    </row>
    <row r="13" spans="1:15" x14ac:dyDescent="0.45">
      <c r="A13" s="25" t="s">
        <v>80</v>
      </c>
      <c r="B13" s="25" t="s">
        <v>64</v>
      </c>
      <c r="C13" s="50">
        <v>37803</v>
      </c>
      <c r="D13" s="26">
        <v>0</v>
      </c>
      <c r="E13" s="52">
        <f t="shared" si="0"/>
        <v>0</v>
      </c>
      <c r="F13" s="26">
        <v>0</v>
      </c>
      <c r="G13" s="26">
        <v>0</v>
      </c>
      <c r="H13" s="26">
        <f t="shared" si="4"/>
        <v>0</v>
      </c>
      <c r="I13" s="27">
        <v>39149</v>
      </c>
      <c r="J13" s="26"/>
      <c r="K13" s="17" t="str">
        <f t="shared" si="5"/>
        <v/>
      </c>
      <c r="L13" s="17"/>
      <c r="M13" s="3" t="s">
        <v>44</v>
      </c>
      <c r="N13" s="14">
        <f t="shared" si="2"/>
        <v>0</v>
      </c>
      <c r="O13" s="28">
        <f t="shared" si="3"/>
        <v>0</v>
      </c>
    </row>
    <row r="14" spans="1:15" x14ac:dyDescent="0.45">
      <c r="A14" s="25" t="s">
        <v>81</v>
      </c>
      <c r="B14" s="25" t="s">
        <v>64</v>
      </c>
      <c r="C14" s="50">
        <v>37803</v>
      </c>
      <c r="D14" s="51">
        <v>250</v>
      </c>
      <c r="E14" s="52">
        <f t="shared" si="0"/>
        <v>250</v>
      </c>
      <c r="F14" s="26">
        <v>250</v>
      </c>
      <c r="G14" s="26">
        <v>0</v>
      </c>
      <c r="H14" s="26">
        <f t="shared" si="4"/>
        <v>0</v>
      </c>
      <c r="I14" s="27">
        <v>43160</v>
      </c>
      <c r="J14" s="26"/>
      <c r="K14" s="17" t="str">
        <f t="shared" si="5"/>
        <v/>
      </c>
      <c r="L14" s="17"/>
      <c r="M14" s="3" t="s">
        <v>44</v>
      </c>
      <c r="N14" s="14">
        <f t="shared" si="2"/>
        <v>0</v>
      </c>
      <c r="O14" s="28">
        <f t="shared" si="3"/>
        <v>0</v>
      </c>
    </row>
    <row r="15" spans="1:15" x14ac:dyDescent="0.45">
      <c r="A15" s="25" t="s">
        <v>40</v>
      </c>
      <c r="B15" s="25" t="s">
        <v>64</v>
      </c>
      <c r="C15" s="50">
        <v>37803</v>
      </c>
      <c r="D15" s="51">
        <v>250</v>
      </c>
      <c r="E15" s="52">
        <f t="shared" si="0"/>
        <v>250</v>
      </c>
      <c r="F15" s="26">
        <v>250</v>
      </c>
      <c r="G15" s="26">
        <v>0</v>
      </c>
      <c r="H15" s="26">
        <f t="shared" si="4"/>
        <v>0</v>
      </c>
      <c r="I15" s="27">
        <v>43160</v>
      </c>
      <c r="J15" s="26"/>
      <c r="K15" s="17" t="str">
        <f t="shared" si="5"/>
        <v/>
      </c>
      <c r="L15" s="17"/>
      <c r="M15" s="3" t="s">
        <v>44</v>
      </c>
      <c r="N15" s="14">
        <f t="shared" si="2"/>
        <v>0</v>
      </c>
      <c r="O15" s="28">
        <f t="shared" si="3"/>
        <v>0</v>
      </c>
    </row>
    <row r="16" spans="1:15" x14ac:dyDescent="0.45">
      <c r="A16" s="25" t="s">
        <v>82</v>
      </c>
      <c r="B16" s="25" t="s">
        <v>64</v>
      </c>
      <c r="C16" s="50">
        <v>37926</v>
      </c>
      <c r="D16" s="51">
        <v>250</v>
      </c>
      <c r="E16" s="52">
        <f t="shared" si="0"/>
        <v>250</v>
      </c>
      <c r="F16" s="26">
        <v>250</v>
      </c>
      <c r="G16" s="26">
        <v>0</v>
      </c>
      <c r="H16" s="26">
        <f t="shared" si="4"/>
        <v>0</v>
      </c>
      <c r="I16" s="27">
        <v>43160</v>
      </c>
      <c r="J16" s="26"/>
      <c r="K16" s="17" t="str">
        <f t="shared" si="5"/>
        <v/>
      </c>
      <c r="L16" s="17"/>
      <c r="M16" s="3" t="s">
        <v>44</v>
      </c>
      <c r="N16" s="14">
        <f t="shared" si="2"/>
        <v>0</v>
      </c>
      <c r="O16" s="28">
        <f t="shared" si="3"/>
        <v>0</v>
      </c>
    </row>
    <row r="17" spans="1:15" x14ac:dyDescent="0.45">
      <c r="A17" s="25" t="s">
        <v>13</v>
      </c>
      <c r="B17" s="25" t="s">
        <v>14</v>
      </c>
      <c r="C17" s="50">
        <v>40220</v>
      </c>
      <c r="D17" s="51">
        <v>5000</v>
      </c>
      <c r="E17" s="52">
        <f t="shared" si="0"/>
        <v>5000</v>
      </c>
      <c r="F17" s="26">
        <f>+E17</f>
        <v>5000</v>
      </c>
      <c r="G17" s="26">
        <f t="shared" ref="G17" si="7">+F17</f>
        <v>5000</v>
      </c>
      <c r="H17" s="26">
        <f t="shared" si="4"/>
        <v>5000</v>
      </c>
      <c r="I17" s="25"/>
      <c r="J17" s="26">
        <v>6181.2</v>
      </c>
      <c r="K17" s="17">
        <f t="shared" si="5"/>
        <v>6181.2</v>
      </c>
      <c r="L17" s="17" t="s">
        <v>87</v>
      </c>
      <c r="M17" s="18" t="s">
        <v>33</v>
      </c>
      <c r="N17" s="14">
        <f t="shared" si="2"/>
        <v>1181.1999999999998</v>
      </c>
      <c r="O17" s="28">
        <f t="shared" si="3"/>
        <v>1</v>
      </c>
    </row>
    <row r="18" spans="1:15" x14ac:dyDescent="0.45">
      <c r="A18" s="25" t="s">
        <v>15</v>
      </c>
      <c r="B18" s="25" t="s">
        <v>16</v>
      </c>
      <c r="C18" s="50">
        <v>36647</v>
      </c>
      <c r="D18" s="51">
        <v>97</v>
      </c>
      <c r="E18" s="52">
        <f t="shared" si="0"/>
        <v>97</v>
      </c>
      <c r="F18" s="26">
        <v>97</v>
      </c>
      <c r="G18" s="26">
        <f t="shared" ref="G18:G24" si="8">+D18</f>
        <v>97</v>
      </c>
      <c r="H18" s="26">
        <f t="shared" si="4"/>
        <v>97</v>
      </c>
      <c r="I18" s="25"/>
      <c r="J18" s="26">
        <f>212.09/1.2</f>
        <v>176.74166666666667</v>
      </c>
      <c r="K18" s="17" t="str">
        <f t="shared" si="5"/>
        <v/>
      </c>
      <c r="L18" s="17"/>
      <c r="M18" s="3" t="s">
        <v>58</v>
      </c>
      <c r="N18" s="14">
        <f t="shared" si="2"/>
        <v>79.741666666666674</v>
      </c>
      <c r="O18" s="28">
        <f t="shared" si="3"/>
        <v>0</v>
      </c>
    </row>
    <row r="19" spans="1:15" x14ac:dyDescent="0.45">
      <c r="A19" s="25" t="s">
        <v>15</v>
      </c>
      <c r="B19" s="25" t="s">
        <v>17</v>
      </c>
      <c r="C19" s="50">
        <v>36647</v>
      </c>
      <c r="D19" s="51">
        <v>97</v>
      </c>
      <c r="E19" s="52">
        <f t="shared" si="0"/>
        <v>97</v>
      </c>
      <c r="F19" s="26">
        <v>97</v>
      </c>
      <c r="G19" s="26">
        <f t="shared" si="8"/>
        <v>97</v>
      </c>
      <c r="H19" s="26">
        <f t="shared" si="4"/>
        <v>97</v>
      </c>
      <c r="I19" s="25"/>
      <c r="J19" s="26">
        <f>212.09/1.2</f>
        <v>176.74166666666667</v>
      </c>
      <c r="K19" s="17" t="str">
        <f t="shared" si="5"/>
        <v/>
      </c>
      <c r="L19" s="17"/>
      <c r="M19" s="3" t="s">
        <v>58</v>
      </c>
      <c r="N19" s="14">
        <f t="shared" si="2"/>
        <v>79.741666666666674</v>
      </c>
      <c r="O19" s="28">
        <f t="shared" si="3"/>
        <v>0</v>
      </c>
    </row>
    <row r="20" spans="1:15" x14ac:dyDescent="0.45">
      <c r="A20" s="25" t="s">
        <v>15</v>
      </c>
      <c r="B20" s="25" t="s">
        <v>18</v>
      </c>
      <c r="C20" s="50">
        <v>36647</v>
      </c>
      <c r="D20" s="51">
        <v>97</v>
      </c>
      <c r="E20" s="52">
        <f t="shared" si="0"/>
        <v>97</v>
      </c>
      <c r="F20" s="26">
        <v>97</v>
      </c>
      <c r="G20" s="26">
        <f t="shared" si="8"/>
        <v>97</v>
      </c>
      <c r="H20" s="26"/>
      <c r="I20" s="27">
        <v>43251</v>
      </c>
      <c r="J20" s="26"/>
      <c r="K20" s="17" t="str">
        <f t="shared" si="5"/>
        <v/>
      </c>
      <c r="L20" s="17"/>
      <c r="M20" s="3" t="s">
        <v>45</v>
      </c>
      <c r="N20" s="14">
        <f t="shared" si="2"/>
        <v>-97</v>
      </c>
      <c r="O20" s="28">
        <f t="shared" si="3"/>
        <v>0</v>
      </c>
    </row>
    <row r="21" spans="1:15" x14ac:dyDescent="0.45">
      <c r="A21" s="25" t="s">
        <v>15</v>
      </c>
      <c r="B21" s="25" t="s">
        <v>19</v>
      </c>
      <c r="C21" s="50">
        <v>39142</v>
      </c>
      <c r="D21" s="51">
        <v>117</v>
      </c>
      <c r="E21" s="52">
        <f t="shared" si="0"/>
        <v>117</v>
      </c>
      <c r="F21" s="26">
        <v>117</v>
      </c>
      <c r="G21" s="26">
        <f t="shared" si="8"/>
        <v>117</v>
      </c>
      <c r="H21" s="26">
        <f t="shared" si="4"/>
        <v>117</v>
      </c>
      <c r="I21" s="25"/>
      <c r="J21" s="26">
        <f>212.09/1.2</f>
        <v>176.74166666666667</v>
      </c>
      <c r="K21" s="17" t="str">
        <f t="shared" si="5"/>
        <v/>
      </c>
      <c r="L21" s="17"/>
      <c r="M21" s="3" t="s">
        <v>58</v>
      </c>
      <c r="N21" s="14">
        <f t="shared" si="2"/>
        <v>59.741666666666674</v>
      </c>
      <c r="O21" s="28">
        <f t="shared" si="3"/>
        <v>0</v>
      </c>
    </row>
    <row r="22" spans="1:15" x14ac:dyDescent="0.45">
      <c r="A22" s="25" t="s">
        <v>15</v>
      </c>
      <c r="B22" s="25" t="s">
        <v>27</v>
      </c>
      <c r="C22" s="50">
        <v>40773</v>
      </c>
      <c r="D22" s="51">
        <v>155.80000000000001</v>
      </c>
      <c r="E22" s="52">
        <f t="shared" si="0"/>
        <v>155.80000000000001</v>
      </c>
      <c r="F22" s="26">
        <v>155.80000000000001</v>
      </c>
      <c r="G22" s="26">
        <f t="shared" si="8"/>
        <v>155.80000000000001</v>
      </c>
      <c r="H22" s="26">
        <f t="shared" si="4"/>
        <v>155.80000000000001</v>
      </c>
      <c r="I22" s="25"/>
      <c r="J22" s="26">
        <f>212.09/1.2</f>
        <v>176.74166666666667</v>
      </c>
      <c r="K22" s="17" t="str">
        <f t="shared" si="5"/>
        <v/>
      </c>
      <c r="L22" s="17"/>
      <c r="M22" s="3" t="s">
        <v>58</v>
      </c>
      <c r="N22" s="14">
        <f t="shared" si="2"/>
        <v>20.941666666666663</v>
      </c>
      <c r="O22" s="28">
        <f t="shared" si="3"/>
        <v>0</v>
      </c>
    </row>
    <row r="23" spans="1:15" x14ac:dyDescent="0.45">
      <c r="A23" s="25" t="s">
        <v>15</v>
      </c>
      <c r="B23" s="25" t="s">
        <v>20</v>
      </c>
      <c r="C23" s="50">
        <v>39630</v>
      </c>
      <c r="D23" s="51">
        <v>155.80000000000001</v>
      </c>
      <c r="E23" s="52">
        <f t="shared" si="0"/>
        <v>155.80000000000001</v>
      </c>
      <c r="F23" s="26">
        <v>155.80000000000001</v>
      </c>
      <c r="G23" s="26">
        <f t="shared" si="8"/>
        <v>155.80000000000001</v>
      </c>
      <c r="H23" s="26">
        <f t="shared" si="4"/>
        <v>155.80000000000001</v>
      </c>
      <c r="I23" s="25"/>
      <c r="J23" s="26">
        <f>212.09/1.2</f>
        <v>176.74166666666667</v>
      </c>
      <c r="K23" s="17" t="str">
        <f t="shared" si="5"/>
        <v/>
      </c>
      <c r="L23" s="17"/>
      <c r="M23" s="3" t="s">
        <v>58</v>
      </c>
      <c r="N23" s="14">
        <f t="shared" si="2"/>
        <v>20.941666666666663</v>
      </c>
      <c r="O23" s="28">
        <f t="shared" si="3"/>
        <v>0</v>
      </c>
    </row>
    <row r="24" spans="1:15" x14ac:dyDescent="0.45">
      <c r="A24" s="25" t="s">
        <v>41</v>
      </c>
      <c r="B24" s="25" t="s">
        <v>64</v>
      </c>
      <c r="C24" s="50">
        <v>37926</v>
      </c>
      <c r="D24" s="51">
        <v>95</v>
      </c>
      <c r="E24" s="52">
        <f t="shared" si="0"/>
        <v>95</v>
      </c>
      <c r="F24" s="26">
        <v>95</v>
      </c>
      <c r="G24" s="26">
        <f t="shared" si="8"/>
        <v>95</v>
      </c>
      <c r="H24" s="26">
        <f t="shared" si="4"/>
        <v>95</v>
      </c>
      <c r="I24" s="25"/>
      <c r="J24" s="26">
        <v>150</v>
      </c>
      <c r="K24" s="17" t="str">
        <f t="shared" si="5"/>
        <v/>
      </c>
      <c r="L24" s="17"/>
      <c r="M24" s="3" t="s">
        <v>58</v>
      </c>
      <c r="N24" s="14">
        <f t="shared" si="2"/>
        <v>55</v>
      </c>
      <c r="O24" s="28">
        <f t="shared" si="3"/>
        <v>0</v>
      </c>
    </row>
    <row r="25" spans="1:15" x14ac:dyDescent="0.45">
      <c r="A25" s="25" t="s">
        <v>42</v>
      </c>
      <c r="B25" s="25" t="s">
        <v>64</v>
      </c>
      <c r="C25" s="50">
        <v>39142</v>
      </c>
      <c r="D25" s="26"/>
      <c r="E25" s="52">
        <f t="shared" si="0"/>
        <v>0</v>
      </c>
      <c r="F25" s="26">
        <v>0</v>
      </c>
      <c r="G25" s="26">
        <v>0</v>
      </c>
      <c r="H25" s="26">
        <f t="shared" si="4"/>
        <v>0</v>
      </c>
      <c r="I25" s="27">
        <v>39753</v>
      </c>
      <c r="J25" s="26"/>
      <c r="K25" s="17" t="str">
        <f t="shared" si="5"/>
        <v/>
      </c>
      <c r="L25" s="17"/>
      <c r="M25" s="3" t="s">
        <v>44</v>
      </c>
      <c r="N25" s="14">
        <f t="shared" si="2"/>
        <v>0</v>
      </c>
      <c r="O25" s="28">
        <f t="shared" si="3"/>
        <v>0</v>
      </c>
    </row>
    <row r="26" spans="1:15" x14ac:dyDescent="0.45">
      <c r="A26" s="25" t="s">
        <v>43</v>
      </c>
      <c r="B26" s="25" t="s">
        <v>64</v>
      </c>
      <c r="C26" s="50">
        <v>39142</v>
      </c>
      <c r="D26" s="51">
        <v>112</v>
      </c>
      <c r="E26" s="52">
        <f t="shared" si="0"/>
        <v>112</v>
      </c>
      <c r="F26" s="26">
        <v>112</v>
      </c>
      <c r="G26" s="26">
        <v>0</v>
      </c>
      <c r="H26" s="26">
        <f t="shared" si="4"/>
        <v>0</v>
      </c>
      <c r="I26" s="27">
        <v>43160</v>
      </c>
      <c r="J26" s="26"/>
      <c r="K26" s="17" t="str">
        <f t="shared" si="5"/>
        <v/>
      </c>
      <c r="L26" s="17"/>
      <c r="M26" s="3" t="s">
        <v>44</v>
      </c>
      <c r="N26" s="14">
        <f t="shared" si="2"/>
        <v>0</v>
      </c>
      <c r="O26" s="28">
        <f t="shared" si="3"/>
        <v>0</v>
      </c>
    </row>
    <row r="27" spans="1:15" s="43" customFormat="1" x14ac:dyDescent="0.45">
      <c r="A27" s="25" t="s">
        <v>7</v>
      </c>
      <c r="B27" s="25" t="s">
        <v>21</v>
      </c>
      <c r="C27" s="50">
        <v>36951</v>
      </c>
      <c r="D27" s="51">
        <v>62.77</v>
      </c>
      <c r="E27" s="53">
        <f t="shared" si="0"/>
        <v>62.77</v>
      </c>
      <c r="F27" s="26">
        <v>62.77</v>
      </c>
      <c r="G27" s="26">
        <f>+D27</f>
        <v>62.77</v>
      </c>
      <c r="H27" s="26">
        <f t="shared" si="4"/>
        <v>62.77</v>
      </c>
      <c r="I27" s="25"/>
      <c r="J27" s="26">
        <f>+G27</f>
        <v>62.77</v>
      </c>
      <c r="K27" s="17" t="str">
        <f t="shared" si="5"/>
        <v/>
      </c>
      <c r="L27" s="17"/>
      <c r="M27" s="3" t="s">
        <v>66</v>
      </c>
      <c r="N27" s="14">
        <f t="shared" si="2"/>
        <v>0</v>
      </c>
      <c r="O27" s="42">
        <f t="shared" si="3"/>
        <v>0</v>
      </c>
    </row>
    <row r="28" spans="1:15" x14ac:dyDescent="0.45">
      <c r="A28" s="8" t="s">
        <v>35</v>
      </c>
      <c r="B28" s="8" t="s">
        <v>23</v>
      </c>
      <c r="C28" s="9">
        <v>39203</v>
      </c>
      <c r="D28" s="19">
        <v>0</v>
      </c>
      <c r="E28" s="31">
        <v>0</v>
      </c>
      <c r="F28" s="29">
        <v>0</v>
      </c>
      <c r="G28" s="19">
        <v>0</v>
      </c>
      <c r="H28" s="19">
        <f t="shared" si="4"/>
        <v>0</v>
      </c>
      <c r="I28" s="33"/>
      <c r="J28" s="20">
        <v>0</v>
      </c>
      <c r="K28" s="20" t="s">
        <v>33</v>
      </c>
      <c r="L28" s="20"/>
      <c r="M28" s="34" t="s">
        <v>33</v>
      </c>
      <c r="N28" s="31">
        <f t="shared" si="2"/>
        <v>0</v>
      </c>
      <c r="O28" s="28">
        <f t="shared" si="3"/>
        <v>0</v>
      </c>
    </row>
    <row r="29" spans="1:15" x14ac:dyDescent="0.45">
      <c r="A29" s="10" t="s">
        <v>22</v>
      </c>
      <c r="B29" s="10"/>
      <c r="C29" s="10"/>
      <c r="D29" s="21"/>
      <c r="E29" s="32"/>
      <c r="F29" s="30"/>
      <c r="G29" s="21"/>
      <c r="H29" s="21"/>
      <c r="I29" s="35"/>
      <c r="J29" s="22"/>
      <c r="K29" s="22" t="str">
        <f t="shared" si="5"/>
        <v/>
      </c>
      <c r="L29" s="22"/>
      <c r="M29" s="10"/>
      <c r="N29" s="32"/>
      <c r="O29" s="28">
        <f t="shared" si="3"/>
        <v>0</v>
      </c>
    </row>
    <row r="30" spans="1:15" x14ac:dyDescent="0.45">
      <c r="A30" s="10" t="s">
        <v>37</v>
      </c>
      <c r="B30" s="10" t="s">
        <v>61</v>
      </c>
      <c r="C30" s="13">
        <v>42078</v>
      </c>
      <c r="D30" s="15">
        <f>2500.32</f>
        <v>2500.3200000000002</v>
      </c>
      <c r="E30" s="32">
        <v>2500.3200000000002</v>
      </c>
      <c r="F30" s="15">
        <f>+E30</f>
        <v>2500.3200000000002</v>
      </c>
      <c r="G30" s="15">
        <f>+F30</f>
        <v>2500.3200000000002</v>
      </c>
      <c r="H30" s="15">
        <f>+G30</f>
        <v>2500.3200000000002</v>
      </c>
      <c r="I30" s="25"/>
      <c r="J30" s="26">
        <v>2800</v>
      </c>
      <c r="K30" s="26">
        <v>2800</v>
      </c>
      <c r="L30" s="26" t="s">
        <v>88</v>
      </c>
      <c r="M30" s="25"/>
      <c r="N30" s="14">
        <f>+J30-G30</f>
        <v>299.67999999999984</v>
      </c>
      <c r="O30" s="28">
        <f t="shared" si="3"/>
        <v>1</v>
      </c>
    </row>
    <row r="31" spans="1:15" x14ac:dyDescent="0.45">
      <c r="A31" s="10" t="s">
        <v>83</v>
      </c>
      <c r="B31" s="10" t="s">
        <v>48</v>
      </c>
      <c r="C31" s="13">
        <v>42064</v>
      </c>
      <c r="D31" s="21">
        <v>1400</v>
      </c>
      <c r="E31" s="14">
        <f>+D31</f>
        <v>1400</v>
      </c>
      <c r="F31" s="14">
        <f t="shared" ref="F31:H31" si="9">+E31</f>
        <v>1400</v>
      </c>
      <c r="G31" s="14">
        <f t="shared" si="9"/>
        <v>1400</v>
      </c>
      <c r="H31" s="14">
        <f t="shared" si="9"/>
        <v>1400</v>
      </c>
      <c r="I31" s="25"/>
      <c r="J31" s="17">
        <v>2000</v>
      </c>
      <c r="K31" s="17">
        <f t="shared" si="5"/>
        <v>2000</v>
      </c>
      <c r="L31" s="17"/>
      <c r="M31" s="18" t="s">
        <v>84</v>
      </c>
      <c r="N31" s="14">
        <f>+J31-G31</f>
        <v>600</v>
      </c>
      <c r="O31" s="28">
        <f t="shared" si="3"/>
        <v>1</v>
      </c>
    </row>
    <row r="32" spans="1:15" x14ac:dyDescent="0.45">
      <c r="A32" s="3" t="s">
        <v>24</v>
      </c>
      <c r="B32" s="3" t="s">
        <v>25</v>
      </c>
      <c r="C32" s="4">
        <v>39142</v>
      </c>
      <c r="D32" s="23">
        <v>61</v>
      </c>
      <c r="E32" s="14">
        <f>+D32</f>
        <v>61</v>
      </c>
      <c r="F32" s="15">
        <v>61</v>
      </c>
      <c r="G32" s="15">
        <f>+F32</f>
        <v>61</v>
      </c>
      <c r="H32" s="15">
        <f t="shared" si="4"/>
        <v>61</v>
      </c>
      <c r="I32" s="25"/>
      <c r="J32" s="26">
        <f t="shared" ref="J32" si="10">212.09/1.2</f>
        <v>176.74166666666667</v>
      </c>
      <c r="K32" s="17" t="str">
        <f t="shared" si="5"/>
        <v/>
      </c>
      <c r="L32" s="17"/>
      <c r="M32" s="3" t="s">
        <v>58</v>
      </c>
      <c r="N32" s="14">
        <f>+J32-G32</f>
        <v>115.74166666666667</v>
      </c>
      <c r="O32" s="28">
        <f t="shared" si="3"/>
        <v>0</v>
      </c>
    </row>
    <row r="33" spans="1:15" x14ac:dyDescent="0.45">
      <c r="A33" s="3" t="s">
        <v>24</v>
      </c>
      <c r="B33" s="3" t="s">
        <v>26</v>
      </c>
      <c r="C33" s="4">
        <v>39142</v>
      </c>
      <c r="D33" s="23">
        <v>79</v>
      </c>
      <c r="E33" s="14">
        <f t="shared" ref="E33" si="11">+D33</f>
        <v>79</v>
      </c>
      <c r="F33" s="15">
        <v>79</v>
      </c>
      <c r="G33" s="15">
        <f>+F33</f>
        <v>79</v>
      </c>
      <c r="H33" s="15">
        <v>0</v>
      </c>
      <c r="I33" s="25"/>
      <c r="J33" s="26"/>
      <c r="K33" s="17" t="str">
        <f t="shared" si="5"/>
        <v/>
      </c>
      <c r="L33" s="17"/>
      <c r="M33" s="3" t="s">
        <v>91</v>
      </c>
      <c r="N33" s="14">
        <f>+J33-G33</f>
        <v>-79</v>
      </c>
      <c r="O33" s="28">
        <f t="shared" si="3"/>
        <v>0</v>
      </c>
    </row>
    <row r="34" spans="1:15" x14ac:dyDescent="0.45">
      <c r="A34" s="3" t="s">
        <v>62</v>
      </c>
      <c r="B34" s="3" t="s">
        <v>63</v>
      </c>
      <c r="C34" s="4">
        <v>42663</v>
      </c>
      <c r="D34" s="15">
        <f>(599+80)/1.2</f>
        <v>565.83333333333337</v>
      </c>
      <c r="E34" s="14">
        <v>0</v>
      </c>
      <c r="F34" s="41">
        <f>+D34</f>
        <v>565.83333333333337</v>
      </c>
      <c r="G34" s="15">
        <f>+F34</f>
        <v>565.83333333333337</v>
      </c>
      <c r="H34" s="26">
        <f>+G34</f>
        <v>565.83333333333337</v>
      </c>
      <c r="I34" s="25"/>
      <c r="J34" s="26">
        <v>600</v>
      </c>
      <c r="K34" s="26">
        <f t="shared" si="5"/>
        <v>600</v>
      </c>
      <c r="L34" s="26" t="s">
        <v>90</v>
      </c>
      <c r="M34" s="3" t="s">
        <v>68</v>
      </c>
      <c r="N34" s="14"/>
      <c r="O34" s="28">
        <f t="shared" si="3"/>
        <v>1</v>
      </c>
    </row>
    <row r="35" spans="1:15" x14ac:dyDescent="0.45">
      <c r="A35" s="3" t="s">
        <v>89</v>
      </c>
      <c r="B35" s="3" t="s">
        <v>63</v>
      </c>
      <c r="C35" s="4">
        <v>42663</v>
      </c>
      <c r="D35" s="15">
        <f>59.99/1.2</f>
        <v>49.991666666666667</v>
      </c>
      <c r="E35" s="14">
        <v>0</v>
      </c>
      <c r="F35" s="41">
        <f>+D35</f>
        <v>49.991666666666667</v>
      </c>
      <c r="G35" s="15">
        <f>+F35</f>
        <v>49.991666666666667</v>
      </c>
      <c r="H35" s="26">
        <f>+G35</f>
        <v>49.991666666666667</v>
      </c>
      <c r="I35" s="25"/>
      <c r="J35" s="26">
        <v>49.99</v>
      </c>
      <c r="K35" s="26" t="str">
        <f t="shared" si="5"/>
        <v/>
      </c>
      <c r="L35" s="26"/>
      <c r="M35" s="3" t="s">
        <v>68</v>
      </c>
      <c r="N35" s="14"/>
      <c r="O35" s="28">
        <f t="shared" si="3"/>
        <v>0</v>
      </c>
    </row>
    <row r="36" spans="1:15" x14ac:dyDescent="0.45">
      <c r="A36" s="5" t="s">
        <v>46</v>
      </c>
      <c r="B36" s="5" t="s">
        <v>36</v>
      </c>
      <c r="C36" s="4">
        <v>42845</v>
      </c>
      <c r="D36" s="15">
        <f>687.26+92.62</f>
        <v>779.88</v>
      </c>
      <c r="E36" s="14">
        <v>0</v>
      </c>
      <c r="F36" s="15">
        <v>0</v>
      </c>
      <c r="G36" s="15">
        <f>+D36</f>
        <v>779.88</v>
      </c>
      <c r="H36" s="15">
        <f t="shared" si="4"/>
        <v>779.88</v>
      </c>
      <c r="I36" s="25"/>
      <c r="J36" s="26">
        <v>779.88</v>
      </c>
      <c r="K36" s="26">
        <f t="shared" si="5"/>
        <v>779.88</v>
      </c>
      <c r="L36" s="26" t="s">
        <v>86</v>
      </c>
      <c r="M36" s="3" t="s">
        <v>68</v>
      </c>
      <c r="N36" s="14">
        <f t="shared" ref="N36:N42" si="12">+J36-G36</f>
        <v>0</v>
      </c>
      <c r="O36" s="28">
        <f t="shared" si="3"/>
        <v>1</v>
      </c>
    </row>
    <row r="37" spans="1:15" x14ac:dyDescent="0.45">
      <c r="A37" s="5" t="s">
        <v>28</v>
      </c>
      <c r="B37" s="5" t="s">
        <v>29</v>
      </c>
      <c r="C37" s="7">
        <v>43312</v>
      </c>
      <c r="D37" s="15">
        <f>8308.88-20</f>
        <v>8288.8799999999992</v>
      </c>
      <c r="E37" s="14">
        <v>0</v>
      </c>
      <c r="F37" s="15">
        <v>0</v>
      </c>
      <c r="G37" s="15">
        <f>+D37</f>
        <v>8288.8799999999992</v>
      </c>
      <c r="H37" s="15">
        <f t="shared" si="4"/>
        <v>8288.8799999999992</v>
      </c>
      <c r="I37" s="25"/>
      <c r="J37" s="26">
        <f>+D37</f>
        <v>8288.8799999999992</v>
      </c>
      <c r="K37" s="17"/>
      <c r="L37" s="17"/>
      <c r="M37" s="25" t="s">
        <v>59</v>
      </c>
      <c r="N37" s="14">
        <f t="shared" si="12"/>
        <v>0</v>
      </c>
      <c r="O37" s="28">
        <v>0</v>
      </c>
    </row>
    <row r="38" spans="1:15" x14ac:dyDescent="0.45">
      <c r="A38" s="5" t="s">
        <v>15</v>
      </c>
      <c r="B38" s="5" t="s">
        <v>10</v>
      </c>
      <c r="C38" s="7">
        <v>43160</v>
      </c>
      <c r="D38" s="15">
        <v>176.74166666666667</v>
      </c>
      <c r="E38" s="14">
        <v>0</v>
      </c>
      <c r="F38" s="15">
        <v>0</v>
      </c>
      <c r="G38" s="15">
        <v>176.74166666666667</v>
      </c>
      <c r="H38" s="15">
        <v>176.74166666666667</v>
      </c>
      <c r="I38" s="25"/>
      <c r="J38" s="26">
        <f>+G38</f>
        <v>176.74166666666667</v>
      </c>
      <c r="K38" s="17" t="str">
        <f t="shared" si="5"/>
        <v/>
      </c>
      <c r="L38" s="17"/>
      <c r="M38" s="25" t="s">
        <v>58</v>
      </c>
      <c r="N38" s="14">
        <f t="shared" si="12"/>
        <v>0</v>
      </c>
      <c r="O38" s="28">
        <f t="shared" si="3"/>
        <v>0</v>
      </c>
    </row>
    <row r="39" spans="1:15" x14ac:dyDescent="0.45">
      <c r="A39" s="3" t="s">
        <v>47</v>
      </c>
      <c r="B39" s="3" t="s">
        <v>18</v>
      </c>
      <c r="C39" s="4">
        <v>43251</v>
      </c>
      <c r="D39" s="15">
        <v>86.52</v>
      </c>
      <c r="E39" s="14">
        <v>0</v>
      </c>
      <c r="F39" s="15">
        <v>0</v>
      </c>
      <c r="G39" s="15">
        <v>0</v>
      </c>
      <c r="H39" s="15">
        <f>+D39</f>
        <v>86.52</v>
      </c>
      <c r="I39" s="25"/>
      <c r="J39" s="26">
        <f>+D39</f>
        <v>86.52</v>
      </c>
      <c r="K39" s="17" t="str">
        <f t="shared" si="5"/>
        <v/>
      </c>
      <c r="L39" s="17"/>
      <c r="M39" s="25" t="s">
        <v>59</v>
      </c>
      <c r="N39" s="14">
        <f t="shared" si="12"/>
        <v>86.52</v>
      </c>
      <c r="O39" s="28">
        <f t="shared" si="3"/>
        <v>0</v>
      </c>
    </row>
    <row r="40" spans="1:15" x14ac:dyDescent="0.45">
      <c r="A40" s="5" t="s">
        <v>15</v>
      </c>
      <c r="B40" s="5" t="s">
        <v>34</v>
      </c>
      <c r="C40" s="7">
        <v>43398</v>
      </c>
      <c r="D40" s="15">
        <f>212.09/1.2</f>
        <v>176.74166666666667</v>
      </c>
      <c r="E40" s="14">
        <v>0</v>
      </c>
      <c r="F40" s="15">
        <v>0</v>
      </c>
      <c r="G40" s="15">
        <v>0</v>
      </c>
      <c r="H40" s="15">
        <f>+D40</f>
        <v>176.74166666666667</v>
      </c>
      <c r="I40" s="25"/>
      <c r="J40" s="15">
        <f>+D40</f>
        <v>176.74166666666667</v>
      </c>
      <c r="K40" s="17" t="str">
        <f t="shared" si="5"/>
        <v/>
      </c>
      <c r="L40" s="17"/>
      <c r="M40" s="25" t="s">
        <v>58</v>
      </c>
      <c r="N40" s="14">
        <f t="shared" si="12"/>
        <v>176.74166666666667</v>
      </c>
      <c r="O40" s="28">
        <f t="shared" si="3"/>
        <v>0</v>
      </c>
    </row>
    <row r="41" spans="1:15" x14ac:dyDescent="0.45">
      <c r="A41" s="5" t="s">
        <v>38</v>
      </c>
      <c r="B41" s="5" t="s">
        <v>5</v>
      </c>
      <c r="C41" s="7">
        <v>43398</v>
      </c>
      <c r="D41" s="15">
        <f>1291.42*0.5</f>
        <v>645.71</v>
      </c>
      <c r="E41" s="14">
        <v>0</v>
      </c>
      <c r="F41" s="15">
        <v>0</v>
      </c>
      <c r="G41" s="15">
        <v>0</v>
      </c>
      <c r="H41" s="15">
        <f>+D41</f>
        <v>645.71</v>
      </c>
      <c r="I41" s="25"/>
      <c r="J41" s="15">
        <f>+D41</f>
        <v>645.71</v>
      </c>
      <c r="K41" s="26">
        <f t="shared" si="5"/>
        <v>645.71</v>
      </c>
      <c r="L41" s="26" t="s">
        <v>86</v>
      </c>
      <c r="M41" s="25" t="s">
        <v>68</v>
      </c>
      <c r="N41" s="14">
        <f t="shared" si="12"/>
        <v>645.71</v>
      </c>
      <c r="O41" s="28">
        <f t="shared" si="3"/>
        <v>1</v>
      </c>
    </row>
    <row r="42" spans="1:15" x14ac:dyDescent="0.45">
      <c r="A42" s="5" t="s">
        <v>38</v>
      </c>
      <c r="B42" s="5" t="s">
        <v>5</v>
      </c>
      <c r="C42" s="7">
        <f>+C41</f>
        <v>43398</v>
      </c>
      <c r="D42" s="15">
        <f>+D41</f>
        <v>645.71</v>
      </c>
      <c r="E42" s="14">
        <v>0</v>
      </c>
      <c r="F42" s="15">
        <v>0</v>
      </c>
      <c r="G42" s="15">
        <v>0</v>
      </c>
      <c r="H42" s="15">
        <f>+D42</f>
        <v>645.71</v>
      </c>
      <c r="I42" s="25"/>
      <c r="J42" s="15">
        <f>+D42</f>
        <v>645.71</v>
      </c>
      <c r="K42" s="26">
        <f t="shared" si="5"/>
        <v>645.71</v>
      </c>
      <c r="L42" s="26" t="s">
        <v>86</v>
      </c>
      <c r="M42" s="25" t="s">
        <v>68</v>
      </c>
      <c r="N42" s="14">
        <f t="shared" si="12"/>
        <v>645.71</v>
      </c>
      <c r="O42" s="28">
        <f t="shared" si="3"/>
        <v>1</v>
      </c>
    </row>
    <row r="43" spans="1:15" x14ac:dyDescent="0.45">
      <c r="C43" s="2" t="s">
        <v>30</v>
      </c>
      <c r="D43" s="15"/>
      <c r="E43" s="15">
        <f>SUM(E4:E42)</f>
        <v>16378.409999999998</v>
      </c>
      <c r="F43" s="15">
        <f>SUM(F4:F42)</f>
        <v>16990.264999999996</v>
      </c>
      <c r="G43" s="15">
        <f>SUM(G4:G42)</f>
        <v>25377.73666666666</v>
      </c>
      <c r="H43" s="15">
        <f>SUM(H4:H42)</f>
        <v>25945.128333333327</v>
      </c>
      <c r="I43" s="3"/>
      <c r="J43" s="15">
        <f>SUM(J4:J42)</f>
        <v>30864.183333333331</v>
      </c>
      <c r="K43" s="15">
        <f>SUM(K4:K42)</f>
        <v>20049.32</v>
      </c>
      <c r="L43" s="15"/>
      <c r="M43" s="15"/>
      <c r="N43" s="15">
        <f>SUM(N4:N42)</f>
        <v>5452.2816666666668</v>
      </c>
      <c r="O43" s="6"/>
    </row>
    <row r="44" spans="1:15" x14ac:dyDescent="0.45">
      <c r="E44" s="6">
        <v>15729</v>
      </c>
      <c r="F44" s="6">
        <v>16529</v>
      </c>
      <c r="G44" s="6">
        <v>25353</v>
      </c>
      <c r="H44" s="6"/>
      <c r="K44" s="11">
        <f>+K17</f>
        <v>6181.2</v>
      </c>
      <c r="L44" t="s">
        <v>87</v>
      </c>
    </row>
    <row r="45" spans="1:15" x14ac:dyDescent="0.45">
      <c r="E45" s="11">
        <f>+E43-E44</f>
        <v>649.40999999999804</v>
      </c>
      <c r="F45" s="11">
        <f>+F43-F44</f>
        <v>461.26499999999578</v>
      </c>
      <c r="G45" s="11">
        <f>+G43-G44</f>
        <v>24.736666666660312</v>
      </c>
      <c r="H45" s="11">
        <f>+H43-G44</f>
        <v>592.12833333332674</v>
      </c>
      <c r="K45" s="11">
        <f>+K31</f>
        <v>2000</v>
      </c>
      <c r="L45" s="11" t="s">
        <v>94</v>
      </c>
      <c r="M45" s="11"/>
    </row>
    <row r="46" spans="1:15" x14ac:dyDescent="0.45">
      <c r="A46" s="12"/>
      <c r="F46" s="11"/>
      <c r="G46" s="11"/>
      <c r="H46" s="11"/>
      <c r="K46" s="11">
        <f>+K43-K44-K45-K47</f>
        <v>11088.24</v>
      </c>
      <c r="L46" s="11" t="s">
        <v>86</v>
      </c>
      <c r="M46" s="11"/>
    </row>
    <row r="47" spans="1:15" x14ac:dyDescent="0.45">
      <c r="F47" s="11"/>
      <c r="G47" s="11"/>
      <c r="H47" s="11"/>
      <c r="K47" s="24">
        <f>+K36</f>
        <v>779.88</v>
      </c>
      <c r="L47" s="11" t="s">
        <v>93</v>
      </c>
    </row>
    <row r="48" spans="1:15" x14ac:dyDescent="0.45">
      <c r="F48" s="6"/>
      <c r="G48" s="11"/>
      <c r="H48" s="11"/>
      <c r="K48" s="11">
        <f>SUM(K44:K47)</f>
        <v>20049.32</v>
      </c>
      <c r="L48" s="44" t="s">
        <v>54</v>
      </c>
    </row>
    <row r="49" spans="6:13" x14ac:dyDescent="0.45">
      <c r="F49" s="6"/>
      <c r="G49" s="11"/>
      <c r="H49" s="11"/>
      <c r="J49" s="44"/>
    </row>
    <row r="50" spans="6:13" x14ac:dyDescent="0.45">
      <c r="M50" s="11"/>
    </row>
    <row r="51" spans="6:13" x14ac:dyDescent="0.45">
      <c r="M51" s="11"/>
    </row>
    <row r="52" spans="6:13" x14ac:dyDescent="0.45">
      <c r="M52" s="11"/>
    </row>
    <row r="53" spans="6:13" x14ac:dyDescent="0.45">
      <c r="M53" s="11"/>
    </row>
    <row r="59" spans="6:13" x14ac:dyDescent="0.45">
      <c r="M59" s="11"/>
    </row>
    <row r="60" spans="6:13" x14ac:dyDescent="0.45">
      <c r="M60" s="11"/>
    </row>
    <row r="61" spans="6:13" x14ac:dyDescent="0.45">
      <c r="M61" s="11"/>
    </row>
    <row r="62" spans="6:13" x14ac:dyDescent="0.45">
      <c r="M62" s="11"/>
    </row>
    <row r="63" spans="6:13" x14ac:dyDescent="0.45">
      <c r="M63" s="11"/>
    </row>
    <row r="67" spans="9:13" x14ac:dyDescent="0.45">
      <c r="M67" s="11"/>
    </row>
    <row r="70" spans="9:13" x14ac:dyDescent="0.45">
      <c r="I70" s="11"/>
    </row>
    <row r="72" spans="9:13" x14ac:dyDescent="0.45">
      <c r="M72" s="11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Asset Register</vt:lpstr>
      <vt:lpstr>AGAR Variance</vt:lpstr>
      <vt:lpstr>Insurance</vt:lpstr>
      <vt:lpstr>'Asset Register'!Print_Area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Ian Martin</cp:lastModifiedBy>
  <cp:lastPrinted>2019-05-14T04:56:51Z</cp:lastPrinted>
  <dcterms:created xsi:type="dcterms:W3CDTF">2018-05-31T15:21:35Z</dcterms:created>
  <dcterms:modified xsi:type="dcterms:W3CDTF">2019-05-20T13:14:57Z</dcterms:modified>
</cp:coreProperties>
</file>